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0\仕事と生活センター\02協会チーム\207助成金\j-各助成金要領・助成の手引き\R8\育児・介護代替\HP掲載\メックさん依頼分\休業型\様式［休｝\"/>
    </mc:Choice>
  </mc:AlternateContent>
  <xr:revisionPtr revIDLastSave="0" documentId="8_{BF0F17FA-C023-40ED-8EE1-376FFE0A5B76}" xr6:coauthVersionLast="47" xr6:coauthVersionMax="47" xr10:uidLastSave="{00000000-0000-0000-0000-000000000000}"/>
  <bookViews>
    <workbookView xWindow="-120" yWindow="-120" windowWidth="20730" windowHeight="11040" xr2:uid="{602469A3-4F49-4E2C-99EB-0742B3DAA9B3}"/>
  </bookViews>
  <sheets>
    <sheet name="月給日割有(数式あり)" sheetId="7" r:id="rId1"/>
    <sheet name="月給日割有(記入例) " sheetId="6" r:id="rId2"/>
    <sheet name="時給代替要員(数式あり)" sheetId="5" r:id="rId3"/>
    <sheet name="派遣代替要員(数式あり）" sheetId="12" r:id="rId4"/>
    <sheet name="時給（派遣）代替要員 (記入例)" sheetId="9" r:id="rId5"/>
    <sheet name="算定ｼｰﾄ例 " sheetId="3" state="hidden" r:id="rId6"/>
  </sheets>
  <definedNames>
    <definedName name="_xlnm.Print_Area" localSheetId="1">'月給日割有(記入例) '!$A$1:$O$41</definedName>
    <definedName name="_xlnm.Print_Area" localSheetId="0">'月給日割有(数式あり)'!$A$1:$O$41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3" i="12" l="1"/>
  <c r="N44" i="12" s="1"/>
  <c r="N42" i="12"/>
  <c r="N39" i="12"/>
  <c r="K39" i="12"/>
  <c r="M39" i="12"/>
  <c r="L39" i="12"/>
  <c r="K37" i="12"/>
  <c r="N37" i="12" s="1"/>
  <c r="K35" i="12"/>
  <c r="N35" i="12" s="1"/>
  <c r="K31" i="12"/>
  <c r="N31" i="12" s="1"/>
  <c r="K29" i="12"/>
  <c r="N29" i="12" s="1"/>
  <c r="K27" i="12"/>
  <c r="N27" i="12" s="1"/>
  <c r="K25" i="12"/>
  <c r="N25" i="12" s="1"/>
  <c r="K23" i="12"/>
  <c r="N23" i="12" s="1"/>
  <c r="N33" i="12"/>
  <c r="N21" i="12"/>
  <c r="K21" i="12"/>
  <c r="K22" i="5"/>
  <c r="G20" i="12"/>
  <c r="N41" i="6"/>
  <c r="M40" i="9"/>
  <c r="L40" i="9"/>
  <c r="G37" i="9"/>
  <c r="K38" i="9" s="1"/>
  <c r="N38" i="9" s="1"/>
  <c r="C37" i="9"/>
  <c r="G35" i="9"/>
  <c r="K36" i="9" s="1"/>
  <c r="N36" i="9" s="1"/>
  <c r="C35" i="9"/>
  <c r="K34" i="9"/>
  <c r="N34" i="9" s="1"/>
  <c r="G33" i="9"/>
  <c r="C33" i="9"/>
  <c r="G31" i="9"/>
  <c r="K32" i="9" s="1"/>
  <c r="N32" i="9" s="1"/>
  <c r="C31" i="9"/>
  <c r="K30" i="9"/>
  <c r="N30" i="9" s="1"/>
  <c r="G29" i="9"/>
  <c r="C29" i="9"/>
  <c r="K28" i="9"/>
  <c r="N28" i="9" s="1"/>
  <c r="G27" i="9"/>
  <c r="C27" i="9"/>
  <c r="K26" i="9"/>
  <c r="N26" i="9" s="1"/>
  <c r="C25" i="9"/>
  <c r="G23" i="9"/>
  <c r="K24" i="9" s="1"/>
  <c r="N24" i="9" s="1"/>
  <c r="C23" i="9"/>
  <c r="G21" i="9"/>
  <c r="K22" i="9" s="1"/>
  <c r="K20" i="7"/>
  <c r="M36" i="7"/>
  <c r="L36" i="7"/>
  <c r="K33" i="7"/>
  <c r="N33" i="7" s="1"/>
  <c r="K30" i="7"/>
  <c r="N30" i="7" s="1"/>
  <c r="K29" i="7"/>
  <c r="N29" i="7" s="1"/>
  <c r="K28" i="7"/>
  <c r="N28" i="7" s="1"/>
  <c r="K27" i="7"/>
  <c r="N27" i="7" s="1"/>
  <c r="K26" i="7"/>
  <c r="N26" i="7" s="1"/>
  <c r="K25" i="7"/>
  <c r="N25" i="7" s="1"/>
  <c r="K24" i="7"/>
  <c r="N24" i="7" s="1"/>
  <c r="G20" i="7"/>
  <c r="N33" i="6"/>
  <c r="C26" i="6"/>
  <c r="C33" i="6"/>
  <c r="G26" i="6"/>
  <c r="K26" i="6" s="1"/>
  <c r="N26" i="6" s="1"/>
  <c r="G27" i="6"/>
  <c r="K27" i="6" s="1"/>
  <c r="N27" i="6" s="1"/>
  <c r="G28" i="6"/>
  <c r="K28" i="6" s="1"/>
  <c r="N28" i="6" s="1"/>
  <c r="G29" i="6"/>
  <c r="K29" i="6" s="1"/>
  <c r="N29" i="6" s="1"/>
  <c r="G30" i="6"/>
  <c r="K30" i="6" s="1"/>
  <c r="G25" i="6"/>
  <c r="K25" i="6" s="1"/>
  <c r="N25" i="6" s="1"/>
  <c r="C27" i="6"/>
  <c r="C28" i="6"/>
  <c r="C29" i="6"/>
  <c r="C30" i="6"/>
  <c r="C25" i="6"/>
  <c r="C24" i="6"/>
  <c r="M36" i="6"/>
  <c r="L36" i="6"/>
  <c r="G33" i="6"/>
  <c r="K33" i="6" s="1"/>
  <c r="G24" i="6"/>
  <c r="K24" i="6" s="1"/>
  <c r="N24" i="6" s="1"/>
  <c r="G20" i="6"/>
  <c r="K20" i="6" s="1"/>
  <c r="N22" i="9" l="1"/>
  <c r="N40" i="9" s="1"/>
  <c r="N43" i="9" s="1"/>
  <c r="N44" i="9" s="1"/>
  <c r="N45" i="9" s="1"/>
  <c r="K40" i="9"/>
  <c r="N20" i="7"/>
  <c r="N36" i="7" s="1"/>
  <c r="N39" i="7" s="1"/>
  <c r="N40" i="7" s="1"/>
  <c r="N41" i="7" s="1"/>
  <c r="K36" i="7"/>
  <c r="N30" i="6"/>
  <c r="K36" i="6"/>
  <c r="N20" i="6"/>
  <c r="N36" i="6" s="1"/>
  <c r="N39" i="6" s="1"/>
  <c r="N40" i="6" l="1"/>
  <c r="K38" i="5" l="1"/>
  <c r="N38" i="5" s="1"/>
  <c r="G23" i="5"/>
  <c r="L40" i="5"/>
  <c r="M40" i="5"/>
  <c r="K36" i="5"/>
  <c r="N36" i="5" s="1"/>
  <c r="K34" i="5"/>
  <c r="N34" i="5" s="1"/>
  <c r="K32" i="5"/>
  <c r="N32" i="5" s="1"/>
  <c r="K30" i="5"/>
  <c r="N30" i="5" s="1"/>
  <c r="K28" i="5"/>
  <c r="K26" i="5"/>
  <c r="K24" i="5"/>
  <c r="G33" i="5"/>
  <c r="C35" i="5"/>
  <c r="C27" i="5"/>
  <c r="G37" i="5"/>
  <c r="G35" i="5"/>
  <c r="G31" i="5"/>
  <c r="G29" i="5"/>
  <c r="G27" i="5"/>
  <c r="N26" i="5"/>
  <c r="C37" i="5"/>
  <c r="C23" i="5"/>
  <c r="C29" i="5"/>
  <c r="C25" i="5"/>
  <c r="G21" i="5"/>
  <c r="C33" i="5"/>
  <c r="C31" i="5"/>
  <c r="M43" i="3"/>
  <c r="L43" i="3"/>
  <c r="G40" i="3"/>
  <c r="K41" i="3" s="1"/>
  <c r="N41" i="3" s="1"/>
  <c r="C40" i="3"/>
  <c r="G38" i="3"/>
  <c r="K39" i="3" s="1"/>
  <c r="N39" i="3" s="1"/>
  <c r="C38" i="3"/>
  <c r="K37" i="3"/>
  <c r="N37" i="3" s="1"/>
  <c r="G36" i="3"/>
  <c r="C36" i="3"/>
  <c r="G34" i="3"/>
  <c r="K35" i="3" s="1"/>
  <c r="N35" i="3" s="1"/>
  <c r="C34" i="3"/>
  <c r="G32" i="3"/>
  <c r="K33" i="3" s="1"/>
  <c r="N33" i="3" s="1"/>
  <c r="C32" i="3"/>
  <c r="G30" i="3"/>
  <c r="K31" i="3" s="1"/>
  <c r="N31" i="3" s="1"/>
  <c r="C30" i="3"/>
  <c r="G28" i="3"/>
  <c r="K29" i="3" s="1"/>
  <c r="N29" i="3" s="1"/>
  <c r="C28" i="3"/>
  <c r="G26" i="3"/>
  <c r="K27" i="3" s="1"/>
  <c r="N27" i="3" s="1"/>
  <c r="C26" i="3"/>
  <c r="G24" i="3"/>
  <c r="K25" i="3" s="1"/>
  <c r="N25" i="3" s="1"/>
  <c r="C24" i="3"/>
  <c r="G22" i="3"/>
  <c r="K23" i="3" s="1"/>
  <c r="N23" i="3" s="1"/>
  <c r="C22" i="3"/>
  <c r="G20" i="3"/>
  <c r="K21" i="3" s="1"/>
  <c r="K40" i="5" l="1"/>
  <c r="N28" i="5"/>
  <c r="N24" i="5"/>
  <c r="N22" i="5"/>
  <c r="K43" i="3"/>
  <c r="N21" i="3"/>
  <c r="N43" i="3" s="1"/>
  <c r="N46" i="3" s="1"/>
  <c r="N47" i="3" s="1"/>
  <c r="N48" i="3" s="1"/>
  <c r="N40" i="5" l="1"/>
  <c r="N43" i="5" s="1"/>
  <c r="N44" i="5" s="1"/>
  <c r="N45" i="5" s="1"/>
</calcChain>
</file>

<file path=xl/sharedStrings.xml><?xml version="1.0" encoding="utf-8"?>
<sst xmlns="http://schemas.openxmlformats.org/spreadsheetml/2006/main" count="546" uniqueCount="90">
  <si>
    <t>多様な働き方推進支援助成金支給決定通知書（育児・介護代替要員確保助成コース・休業型）（申請額の算定）</t>
    <rPh sb="0" eb="2">
      <t>タヨウ</t>
    </rPh>
    <rPh sb="3" eb="4">
      <t>ハタラ</t>
    </rPh>
    <rPh sb="5" eb="6">
      <t>カタ</t>
    </rPh>
    <rPh sb="6" eb="8">
      <t>スイシン</t>
    </rPh>
    <rPh sb="8" eb="10">
      <t>シエン</t>
    </rPh>
    <rPh sb="10" eb="13">
      <t>ジョセイキン</t>
    </rPh>
    <rPh sb="13" eb="15">
      <t>シキュウ</t>
    </rPh>
    <rPh sb="15" eb="20">
      <t>ケッテイツウチショ</t>
    </rPh>
    <rPh sb="21" eb="23">
      <t>イクジ</t>
    </rPh>
    <rPh sb="24" eb="26">
      <t>カイゴ</t>
    </rPh>
    <rPh sb="26" eb="30">
      <t>ダイタイヨウイン</t>
    </rPh>
    <rPh sb="30" eb="32">
      <t>カクホ</t>
    </rPh>
    <rPh sb="32" eb="34">
      <t>ジョセイ</t>
    </rPh>
    <rPh sb="38" eb="41">
      <t>キュウギョウガタ</t>
    </rPh>
    <rPh sb="43" eb="46">
      <t>シンセイガク</t>
    </rPh>
    <rPh sb="47" eb="49">
      <t>サンテイ</t>
    </rPh>
    <phoneticPr fontId="3"/>
  </si>
  <si>
    <t>申請事業主</t>
    <rPh sb="0" eb="2">
      <t>シンセイ</t>
    </rPh>
    <rPh sb="2" eb="5">
      <t>ジギョウヌシ</t>
    </rPh>
    <phoneticPr fontId="3"/>
  </si>
  <si>
    <t>育休期間</t>
    <rPh sb="0" eb="2">
      <t>イクキュウ</t>
    </rPh>
    <rPh sb="2" eb="4">
      <t>キカン</t>
    </rPh>
    <phoneticPr fontId="3"/>
  </si>
  <si>
    <t>令和</t>
    <rPh sb="0" eb="2">
      <t>レイワ</t>
    </rPh>
    <phoneticPr fontId="3"/>
  </si>
  <si>
    <t>～</t>
    <phoneticPr fontId="3"/>
  </si>
  <si>
    <t>代替要員</t>
    <rPh sb="0" eb="4">
      <t>ダイタイヨウイン</t>
    </rPh>
    <phoneticPr fontId="3"/>
  </si>
  <si>
    <t>採用期間</t>
    <rPh sb="0" eb="4">
      <t>サイヨウキカン</t>
    </rPh>
    <phoneticPr fontId="3"/>
  </si>
  <si>
    <t>・</t>
    <phoneticPr fontId="3"/>
  </si>
  <si>
    <t>対象期間</t>
    <rPh sb="0" eb="4">
      <t>タイショウキカン</t>
    </rPh>
    <phoneticPr fontId="3"/>
  </si>
  <si>
    <t>月給①</t>
    <rPh sb="0" eb="2">
      <t>ゲッキュウ</t>
    </rPh>
    <phoneticPr fontId="3"/>
  </si>
  <si>
    <t>円/月</t>
    <rPh sb="0" eb="1">
      <t>エン</t>
    </rPh>
    <rPh sb="2" eb="3">
      <t>ツキ</t>
    </rPh>
    <phoneticPr fontId="3"/>
  </si>
  <si>
    <t>期間</t>
    <rPh sb="0" eb="2">
      <t>キカン</t>
    </rPh>
    <phoneticPr fontId="3"/>
  </si>
  <si>
    <t>月給②</t>
    <rPh sb="0" eb="2">
      <t>ゲッキュウ</t>
    </rPh>
    <phoneticPr fontId="3"/>
  </si>
  <si>
    <t>月給③</t>
    <rPh sb="0" eb="2">
      <t>ゲッキュウ</t>
    </rPh>
    <phoneticPr fontId="3"/>
  </si>
  <si>
    <t>賃金締日</t>
    <rPh sb="0" eb="3">
      <t>チンギンシ</t>
    </rPh>
    <rPh sb="3" eb="4">
      <t>ビ</t>
    </rPh>
    <phoneticPr fontId="3"/>
  </si>
  <si>
    <t>末日</t>
    <rPh sb="0" eb="2">
      <t>マツジツ</t>
    </rPh>
    <phoneticPr fontId="3"/>
  </si>
  <si>
    <t>支払日</t>
    <rPh sb="0" eb="3">
      <t>シハライビ</t>
    </rPh>
    <phoneticPr fontId="3"/>
  </si>
  <si>
    <t>翌月15日</t>
    <rPh sb="0" eb="2">
      <t>ヨクゲツ</t>
    </rPh>
    <rPh sb="4" eb="5">
      <t>ニチ</t>
    </rPh>
    <phoneticPr fontId="3"/>
  </si>
  <si>
    <t>【申請額計算】</t>
    <rPh sb="1" eb="4">
      <t>シンセイガク</t>
    </rPh>
    <rPh sb="4" eb="6">
      <t>ケイサン</t>
    </rPh>
    <phoneticPr fontId="3"/>
  </si>
  <si>
    <t>支払月</t>
    <rPh sb="0" eb="2">
      <t>シハライ</t>
    </rPh>
    <rPh sb="2" eb="3">
      <t>ヅキ</t>
    </rPh>
    <phoneticPr fontId="3"/>
  </si>
  <si>
    <t>就業期間</t>
    <rPh sb="0" eb="4">
      <t>シュウギョウキカン</t>
    </rPh>
    <phoneticPr fontId="3"/>
  </si>
  <si>
    <t>月給</t>
    <rPh sb="0" eb="2">
      <t>ゲッキュウ</t>
    </rPh>
    <phoneticPr fontId="3"/>
  </si>
  <si>
    <t>支払額</t>
    <rPh sb="0" eb="3">
      <t>シハライガク</t>
    </rPh>
    <phoneticPr fontId="3"/>
  </si>
  <si>
    <t>×1/2</t>
    <phoneticPr fontId="3"/>
  </si>
  <si>
    <t>兵庫　花子</t>
    <rPh sb="0" eb="2">
      <t>ヒョウゴ</t>
    </rPh>
    <rPh sb="3" eb="5">
      <t>ハナコ</t>
    </rPh>
    <phoneticPr fontId="3"/>
  </si>
  <si>
    <t>兵庫　太郎</t>
    <rPh sb="0" eb="2">
      <t>ヒョウゴ</t>
    </rPh>
    <rPh sb="3" eb="5">
      <t>タロウ</t>
    </rPh>
    <phoneticPr fontId="3"/>
  </si>
  <si>
    <t>ナイトウメディックス㈱</t>
  </si>
  <si>
    <t>休業取得者</t>
    <rPh sb="0" eb="2">
      <t>キュウギョウ</t>
    </rPh>
    <rPh sb="2" eb="5">
      <t>シュトクシャ</t>
    </rPh>
    <phoneticPr fontId="3"/>
  </si>
  <si>
    <t>今井　志帆</t>
    <rPh sb="0" eb="2">
      <t>イマイ</t>
    </rPh>
    <rPh sb="3" eb="5">
      <t>シホ</t>
    </rPh>
    <phoneticPr fontId="3"/>
  </si>
  <si>
    <t>月城　佳奈（派遣）</t>
    <rPh sb="0" eb="2">
      <t>ツキシロ</t>
    </rPh>
    <rPh sb="3" eb="5">
      <t>カナ</t>
    </rPh>
    <rPh sb="6" eb="8">
      <t>ハケン</t>
    </rPh>
    <phoneticPr fontId="3"/>
  </si>
  <si>
    <t>就業時間</t>
    <rPh sb="0" eb="4">
      <t>シュウギョウジカン</t>
    </rPh>
    <phoneticPr fontId="3"/>
  </si>
  <si>
    <t>9：00～17：00　休憩45分　</t>
    <rPh sb="11" eb="13">
      <t>キュウケイ</t>
    </rPh>
    <rPh sb="15" eb="16">
      <t>フン</t>
    </rPh>
    <phoneticPr fontId="3"/>
  </si>
  <si>
    <t>7.25H</t>
    <phoneticPr fontId="3"/>
  </si>
  <si>
    <t>代替要員
基本給</t>
    <rPh sb="0" eb="4">
      <t>ダイタイヨウイン</t>
    </rPh>
    <rPh sb="5" eb="8">
      <t>キホンキュウ</t>
    </rPh>
    <phoneticPr fontId="3"/>
  </si>
  <si>
    <t>時給</t>
    <rPh sb="0" eb="2">
      <t>ジキュウ</t>
    </rPh>
    <phoneticPr fontId="3"/>
  </si>
  <si>
    <t>円/時</t>
    <rPh sb="0" eb="1">
      <t>エン</t>
    </rPh>
    <rPh sb="2" eb="3">
      <t>ジ</t>
    </rPh>
    <phoneticPr fontId="3"/>
  </si>
  <si>
    <t>令和6年7月1日～令和7年8月31日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3"/>
  </si>
  <si>
    <t>休憩</t>
    <rPh sb="0" eb="2">
      <t>キュウケイ</t>
    </rPh>
    <phoneticPr fontId="3"/>
  </si>
  <si>
    <t>45分</t>
    <rPh sb="2" eb="3">
      <t>フン</t>
    </rPh>
    <phoneticPr fontId="3"/>
  </si>
  <si>
    <t>翌月末日</t>
    <rPh sb="0" eb="2">
      <t>ヨクゲツ</t>
    </rPh>
    <rPh sb="2" eb="3">
      <t>マツ</t>
    </rPh>
    <rPh sb="3" eb="4">
      <t>ニチ</t>
    </rPh>
    <phoneticPr fontId="3"/>
  </si>
  <si>
    <t>派遣の場合は時給の７割が対象</t>
    <rPh sb="0" eb="2">
      <t>ハケン</t>
    </rPh>
    <rPh sb="3" eb="5">
      <t>バアイ</t>
    </rPh>
    <rPh sb="6" eb="8">
      <t>ジキュウ</t>
    </rPh>
    <rPh sb="10" eb="11">
      <t>ワリ</t>
    </rPh>
    <rPh sb="12" eb="14">
      <t>タイショウ</t>
    </rPh>
    <phoneticPr fontId="3"/>
  </si>
  <si>
    <t>対象</t>
    <rPh sb="0" eb="2">
      <t>タイショウ</t>
    </rPh>
    <phoneticPr fontId="3"/>
  </si>
  <si>
    <r>
      <t xml:space="preserve">助成対象金額
</t>
    </r>
    <r>
      <rPr>
        <sz val="9"/>
        <color theme="1"/>
        <rFont val="ＭＳ Ｐゴシック"/>
        <family val="3"/>
        <charset val="128"/>
        <scheme val="minor"/>
      </rPr>
      <t>(月額上限10万円)</t>
    </r>
    <rPh sb="0" eb="4">
      <t>ジョセイタイショウ</t>
    </rPh>
    <rPh sb="4" eb="6">
      <t>キンガク</t>
    </rPh>
    <phoneticPr fontId="3"/>
  </si>
  <si>
    <t>出勤日：</t>
    <rPh sb="0" eb="3">
      <t>シュッキンビ</t>
    </rPh>
    <phoneticPr fontId="3"/>
  </si>
  <si>
    <t>日</t>
    <rPh sb="0" eb="1">
      <t>ニチ</t>
    </rPh>
    <phoneticPr fontId="3"/>
  </si>
  <si>
    <t>対象時間</t>
    <rPh sb="0" eb="2">
      <t>タイショウ</t>
    </rPh>
    <rPh sb="2" eb="4">
      <t>ジカン</t>
    </rPh>
    <phoneticPr fontId="3"/>
  </si>
  <si>
    <t>時間</t>
    <rPh sb="0" eb="2">
      <t>ジカン</t>
    </rPh>
    <phoneticPr fontId="3"/>
  </si>
  <si>
    <t>合計</t>
    <rPh sb="0" eb="2">
      <t>ゴウケイ</t>
    </rPh>
    <phoneticPr fontId="3"/>
  </si>
  <si>
    <t>（代替要員賃金）</t>
    <rPh sb="1" eb="5">
      <t>ダイタイヨウイン</t>
    </rPh>
    <rPh sb="5" eb="7">
      <t>チンギン</t>
    </rPh>
    <phoneticPr fontId="3"/>
  </si>
  <si>
    <t>（助成金対象額）</t>
    <rPh sb="1" eb="7">
      <t>ジョセイキンタイショウガク</t>
    </rPh>
    <phoneticPr fontId="3"/>
  </si>
  <si>
    <r>
      <t xml:space="preserve">助成対象額計
</t>
    </r>
    <r>
      <rPr>
        <sz val="9"/>
        <color theme="1"/>
        <rFont val="ＭＳ Ｐゴシック"/>
        <family val="3"/>
        <charset val="128"/>
        <scheme val="minor"/>
      </rPr>
      <t>(上限200万円)</t>
    </r>
    <rPh sb="0" eb="2">
      <t>ジョセイ</t>
    </rPh>
    <rPh sb="2" eb="4">
      <t>タイショウ</t>
    </rPh>
    <rPh sb="4" eb="5">
      <t>ガク</t>
    </rPh>
    <rPh sb="5" eb="6">
      <t>ケイ</t>
    </rPh>
    <phoneticPr fontId="3"/>
  </si>
  <si>
    <r>
      <t>助成金決定額</t>
    </r>
    <r>
      <rPr>
        <b/>
        <sz val="9"/>
        <color theme="1"/>
        <rFont val="ＭＳ Ｐゴシック"/>
        <family val="3"/>
        <charset val="128"/>
        <scheme val="minor"/>
      </rPr>
      <t xml:space="preserve">
(上限100万円</t>
    </r>
    <r>
      <rPr>
        <b/>
        <sz val="11"/>
        <color theme="1"/>
        <rFont val="ＭＳ Ｐゴシック"/>
        <family val="3"/>
        <charset val="128"/>
        <scheme val="minor"/>
      </rPr>
      <t>)</t>
    </r>
    <r>
      <rPr>
        <b/>
        <sz val="9"/>
        <color theme="1"/>
        <rFont val="ＭＳ Ｐゴシック"/>
        <family val="3"/>
        <charset val="128"/>
        <scheme val="minor"/>
      </rPr>
      <t>※1,000円未満端数切捨て</t>
    </r>
    <rPh sb="0" eb="3">
      <t>ジョセイキン</t>
    </rPh>
    <rPh sb="3" eb="6">
      <t>ケッテイガク</t>
    </rPh>
    <phoneticPr fontId="3"/>
  </si>
  <si>
    <t>兵庫　太郎（派遣）</t>
    <rPh sb="0" eb="2">
      <t>ヒョウゴ</t>
    </rPh>
    <rPh sb="3" eb="5">
      <t>タロウ</t>
    </rPh>
    <rPh sb="6" eb="8">
      <t>ハケン</t>
    </rPh>
    <phoneticPr fontId="3"/>
  </si>
  <si>
    <t>9：00～17：00　休憩60分　</t>
    <rPh sb="11" eb="13">
      <t>キュウケイ</t>
    </rPh>
    <rPh sb="15" eb="16">
      <t>フン</t>
    </rPh>
    <phoneticPr fontId="3"/>
  </si>
  <si>
    <t>7H</t>
    <phoneticPr fontId="3"/>
  </si>
  <si>
    <t>60分</t>
    <rPh sb="2" eb="3">
      <t>フン</t>
    </rPh>
    <phoneticPr fontId="3"/>
  </si>
  <si>
    <t>時給①</t>
    <rPh sb="0" eb="2">
      <t>ジキュウ</t>
    </rPh>
    <phoneticPr fontId="3"/>
  </si>
  <si>
    <t>時給②</t>
    <rPh sb="0" eb="2">
      <t>ジキュウ</t>
    </rPh>
    <phoneticPr fontId="3"/>
  </si>
  <si>
    <t>令和8年4月1日～令和8年6月30日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3"/>
  </si>
  <si>
    <t>令和8年7月1日～令和9年1月31日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3"/>
  </si>
  <si>
    <t>時給(円)</t>
    <rPh sb="0" eb="2">
      <t>ジキュウ</t>
    </rPh>
    <rPh sb="3" eb="4">
      <t>エン</t>
    </rPh>
    <phoneticPr fontId="3"/>
  </si>
  <si>
    <t>支払額(円)</t>
    <rPh sb="0" eb="3">
      <t>シハライガク</t>
    </rPh>
    <rPh sb="4" eb="5">
      <t>エン</t>
    </rPh>
    <phoneticPr fontId="3"/>
  </si>
  <si>
    <r>
      <t xml:space="preserve">助成対象金額(円)
</t>
    </r>
    <r>
      <rPr>
        <sz val="9"/>
        <color theme="1"/>
        <rFont val="ＭＳ Ｐゴシック"/>
        <family val="3"/>
        <charset val="128"/>
        <scheme val="minor"/>
      </rPr>
      <t>(月額上限10万円)</t>
    </r>
    <rPh sb="0" eb="4">
      <t>ジョセイタイショウ</t>
    </rPh>
    <rPh sb="4" eb="6">
      <t>キンガク</t>
    </rPh>
    <rPh sb="7" eb="8">
      <t>エン</t>
    </rPh>
    <phoneticPr fontId="3"/>
  </si>
  <si>
    <t>＜時給版＞</t>
    <rPh sb="1" eb="3">
      <t>ジキュウ</t>
    </rPh>
    <rPh sb="3" eb="4">
      <t>バン</t>
    </rPh>
    <phoneticPr fontId="3"/>
  </si>
  <si>
    <t>期限なし</t>
    <rPh sb="0" eb="2">
      <t>キゲン</t>
    </rPh>
    <phoneticPr fontId="3"/>
  </si>
  <si>
    <t>控除額</t>
    <rPh sb="0" eb="2">
      <t>コウジョ</t>
    </rPh>
    <rPh sb="2" eb="3">
      <t>ガク</t>
    </rPh>
    <phoneticPr fontId="3"/>
  </si>
  <si>
    <r>
      <t xml:space="preserve">助成対象金額
</t>
    </r>
    <r>
      <rPr>
        <sz val="9"/>
        <color theme="1"/>
        <rFont val="ＭＳ Ｐゴシック"/>
        <family val="3"/>
        <charset val="128"/>
        <scheme val="minor"/>
      </rPr>
      <t>(月額上限20万円)</t>
    </r>
    <rPh sb="0" eb="4">
      <t>ジョセイタイショウ</t>
    </rPh>
    <rPh sb="4" eb="6">
      <t>キンガク</t>
    </rPh>
    <rPh sb="8" eb="10">
      <t>ゲツガク</t>
    </rPh>
    <rPh sb="10" eb="12">
      <t>ジョウゲン</t>
    </rPh>
    <rPh sb="14" eb="16">
      <t>マンエン</t>
    </rPh>
    <phoneticPr fontId="3"/>
  </si>
  <si>
    <t>日割計算</t>
    <rPh sb="0" eb="4">
      <t>ヒワリケイサン</t>
    </rPh>
    <phoneticPr fontId="3"/>
  </si>
  <si>
    <t>1ヶ月要出勤日：</t>
    <rPh sb="2" eb="3">
      <t>ゲツ</t>
    </rPh>
    <rPh sb="3" eb="7">
      <t>ヨウシュッキンビ</t>
    </rPh>
    <phoneticPr fontId="3"/>
  </si>
  <si>
    <t>出勤日数：</t>
    <rPh sb="0" eb="4">
      <t>シュッキンニッスウ</t>
    </rPh>
    <phoneticPr fontId="3"/>
  </si>
  <si>
    <t>合計</t>
    <rPh sb="0" eb="2">
      <t>ゴウケイケイ</t>
    </rPh>
    <phoneticPr fontId="3"/>
  </si>
  <si>
    <t>助成対象額計
(上限200万円)</t>
    <rPh sb="0" eb="2">
      <t>ジョセイ</t>
    </rPh>
    <rPh sb="2" eb="4">
      <t>タイショウ</t>
    </rPh>
    <rPh sb="4" eb="5">
      <t>ガク</t>
    </rPh>
    <rPh sb="5" eb="6">
      <t>ケイ</t>
    </rPh>
    <phoneticPr fontId="3"/>
  </si>
  <si>
    <t>令和8年4月１日～令和8年6月３0日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3"/>
  </si>
  <si>
    <t>令和8年7月１日～</t>
    <rPh sb="0" eb="2">
      <t>レイワ</t>
    </rPh>
    <rPh sb="3" eb="4">
      <t>ネン</t>
    </rPh>
    <rPh sb="5" eb="6">
      <t>ガツ</t>
    </rPh>
    <rPh sb="7" eb="8">
      <t>ニチ</t>
    </rPh>
    <phoneticPr fontId="3"/>
  </si>
  <si>
    <t>＜月給・日割あり＞</t>
    <rPh sb="1" eb="3">
      <t>ゲッキュウ</t>
    </rPh>
    <rPh sb="4" eb="6">
      <t>ヒワリ</t>
    </rPh>
    <phoneticPr fontId="3"/>
  </si>
  <si>
    <t>　日割</t>
    <rPh sb="1" eb="3">
      <t>ヒワリ</t>
    </rPh>
    <phoneticPr fontId="3"/>
  </si>
  <si>
    <t>代替要員氏名</t>
    <rPh sb="0" eb="4">
      <t>ダイタイヨウイン</t>
    </rPh>
    <rPh sb="4" eb="6">
      <t>シメイ</t>
    </rPh>
    <phoneticPr fontId="3"/>
  </si>
  <si>
    <t>休業取得者氏名</t>
    <rPh sb="0" eb="2">
      <t>キュウギョウ</t>
    </rPh>
    <rPh sb="2" eb="5">
      <t>シュトクシャ</t>
    </rPh>
    <rPh sb="5" eb="7">
      <t>シメイ</t>
    </rPh>
    <phoneticPr fontId="3"/>
  </si>
  <si>
    <t>※網掛け箇所は数式が入っています</t>
    <rPh sb="1" eb="3">
      <t>アミカ</t>
    </rPh>
    <rPh sb="4" eb="6">
      <t>カショ</t>
    </rPh>
    <rPh sb="7" eb="9">
      <t>スウシキ</t>
    </rPh>
    <rPh sb="10" eb="11">
      <t>ハイ</t>
    </rPh>
    <phoneticPr fontId="3"/>
  </si>
  <si>
    <t>兵庫WLBセンター</t>
    <rPh sb="0" eb="2">
      <t>ヒョウゴ</t>
    </rPh>
    <phoneticPr fontId="3"/>
  </si>
  <si>
    <t>【申請額計算】※契約時間のみ。残業時間は含まないで下さい。</t>
    <rPh sb="1" eb="4">
      <t>シンセイガク</t>
    </rPh>
    <rPh sb="4" eb="6">
      <t>ケイサン</t>
    </rPh>
    <rPh sb="8" eb="10">
      <t>ケイヤク</t>
    </rPh>
    <rPh sb="10" eb="12">
      <t>ジカン</t>
    </rPh>
    <rPh sb="15" eb="19">
      <t>ザンギョウジカン</t>
    </rPh>
    <rPh sb="20" eb="21">
      <t>フク</t>
    </rPh>
    <rPh sb="25" eb="26">
      <t>クダ</t>
    </rPh>
    <phoneticPr fontId="3"/>
  </si>
  <si>
    <t>＜時  給＞</t>
    <rPh sb="1" eb="2">
      <t>トキ</t>
    </rPh>
    <rPh sb="4" eb="5">
      <t>キュウ</t>
    </rPh>
    <phoneticPr fontId="3"/>
  </si>
  <si>
    <t>7時間</t>
    <rPh sb="1" eb="3">
      <t>ジカン</t>
    </rPh>
    <phoneticPr fontId="3"/>
  </si>
  <si>
    <t>多様な働き方推進支援助成金支給決定通知書（育児・介護代替要員確保助成コース・休業型）（申請額の算定シート）</t>
    <rPh sb="0" eb="2">
      <t>タヨウ</t>
    </rPh>
    <rPh sb="3" eb="4">
      <t>ハタラ</t>
    </rPh>
    <rPh sb="5" eb="6">
      <t>カタ</t>
    </rPh>
    <rPh sb="6" eb="8">
      <t>スイシン</t>
    </rPh>
    <rPh sb="8" eb="10">
      <t>シエン</t>
    </rPh>
    <rPh sb="10" eb="13">
      <t>ジョセイキン</t>
    </rPh>
    <rPh sb="13" eb="15">
      <t>シキュウ</t>
    </rPh>
    <rPh sb="15" eb="20">
      <t>ケッテイツウチショ</t>
    </rPh>
    <rPh sb="21" eb="23">
      <t>イクジ</t>
    </rPh>
    <rPh sb="24" eb="26">
      <t>カイゴ</t>
    </rPh>
    <rPh sb="26" eb="30">
      <t>ダイタイヨウイン</t>
    </rPh>
    <rPh sb="30" eb="32">
      <t>カクホ</t>
    </rPh>
    <rPh sb="32" eb="34">
      <t>ジョセイ</t>
    </rPh>
    <rPh sb="38" eb="41">
      <t>キュウギョウガタ</t>
    </rPh>
    <rPh sb="43" eb="46">
      <t>シンセイガク</t>
    </rPh>
    <rPh sb="47" eb="49">
      <t>サンテイ</t>
    </rPh>
    <phoneticPr fontId="3"/>
  </si>
  <si>
    <t>＜派　遣＞</t>
    <rPh sb="1" eb="2">
      <t>ハ</t>
    </rPh>
    <rPh sb="3" eb="4">
      <t>ヤ</t>
    </rPh>
    <phoneticPr fontId="3"/>
  </si>
  <si>
    <t>兵庫WLB</t>
    <rPh sb="0" eb="2">
      <t>ヒョウゴ</t>
    </rPh>
    <phoneticPr fontId="3"/>
  </si>
  <si>
    <t>9：00～17：00　休憩60分</t>
    <rPh sb="11" eb="13">
      <t>キュウケイ</t>
    </rPh>
    <rPh sb="15" eb="16">
      <t>ブン</t>
    </rPh>
    <phoneticPr fontId="3"/>
  </si>
  <si>
    <t>～</t>
  </si>
  <si>
    <t>翌月末日</t>
    <rPh sb="0" eb="1">
      <t>ヨク</t>
    </rPh>
    <rPh sb="1" eb="2">
      <t>ツキ</t>
    </rPh>
    <rPh sb="2" eb="3">
      <t>マツ</t>
    </rPh>
    <rPh sb="3" eb="4">
      <t>ニチ</t>
    </rPh>
    <phoneticPr fontId="3"/>
  </si>
  <si>
    <t>時給（円）</t>
    <rPh sb="0" eb="2">
      <t>ジキュウ</t>
    </rPh>
    <rPh sb="3" eb="4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</si>
</sst>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¥&quot;#,##0;&quot;¥&quot;\-#,##0"/>
    <numFmt numFmtId="6" formatCode="&quot;¥&quot;#,##0;[Red]&quot;¥&quot;\-#,##0"/>
    <numFmt numFmtId="177" formatCode="#&quot;年&quot;"/>
    <numFmt numFmtId="178" formatCode="#&quot;月&quot;"/>
    <numFmt numFmtId="179" formatCode="#&quot;日&quot;"/>
    <numFmt numFmtId="180" formatCode="[$-411]ge\.m\.d;@"/>
    <numFmt numFmtId="181" formatCode="#,##0;&quot;△ &quot;#,##0"/>
    <numFmt numFmtId="182" formatCode="[$-411]gge&quot;年&quot;m&quot;月&quot;"/>
    <numFmt numFmtId="183" formatCode="0_);[Red]\(0\)"/>
    <numFmt numFmtId="184" formatCode="0.00_ "/>
    <numFmt numFmtId="185" formatCode="0.0_ "/>
    <numFmt numFmtId="186" formatCode="0.00_);[Red]\(0.00\)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ajor"/>
    </font>
    <font>
      <b/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177" fontId="0" fillId="0" borderId="7" xfId="0" applyNumberFormat="1" applyBorder="1">
      <alignment vertical="center"/>
    </xf>
    <xf numFmtId="178" fontId="0" fillId="0" borderId="7" xfId="0" applyNumberFormat="1" applyBorder="1">
      <alignment vertical="center"/>
    </xf>
    <xf numFmtId="179" fontId="0" fillId="0" borderId="7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177" fontId="0" fillId="0" borderId="11" xfId="0" applyNumberFormat="1" applyBorder="1">
      <alignment vertical="center"/>
    </xf>
    <xf numFmtId="178" fontId="0" fillId="0" borderId="11" xfId="0" applyNumberFormat="1" applyBorder="1">
      <alignment vertical="center"/>
    </xf>
    <xf numFmtId="179" fontId="0" fillId="0" borderId="11" xfId="0" applyNumberFormat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38" fontId="0" fillId="0" borderId="10" xfId="1" applyFont="1" applyBorder="1" applyAlignment="1">
      <alignment horizontal="center" vertical="center"/>
    </xf>
    <xf numFmtId="38" fontId="0" fillId="0" borderId="11" xfId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7" fontId="0" fillId="0" borderId="11" xfId="0" applyNumberFormat="1" applyBorder="1" applyAlignment="1">
      <alignment horizontal="center" vertical="center"/>
    </xf>
    <xf numFmtId="0" fontId="7" fillId="0" borderId="0" xfId="0" applyFont="1">
      <alignment vertical="center"/>
    </xf>
    <xf numFmtId="180" fontId="0" fillId="0" borderId="0" xfId="0" applyNumberFormat="1">
      <alignment vertical="center"/>
    </xf>
    <xf numFmtId="17" fontId="0" fillId="0" borderId="0" xfId="0" applyNumberFormat="1">
      <alignment vertical="center"/>
    </xf>
    <xf numFmtId="180" fontId="0" fillId="0" borderId="0" xfId="0" applyNumberFormat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38" fontId="6" fillId="0" borderId="0" xfId="1" applyFont="1" applyBorder="1" applyAlignment="1">
      <alignment horizontal="center" vertical="center"/>
    </xf>
    <xf numFmtId="0" fontId="0" fillId="0" borderId="24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14" xfId="0" applyBorder="1" applyAlignment="1">
      <alignment horizontal="center" vertical="center" wrapText="1"/>
    </xf>
    <xf numFmtId="182" fontId="0" fillId="0" borderId="9" xfId="0" applyNumberFormat="1" applyBorder="1" applyAlignment="1">
      <alignment horizontal="center" vertical="center"/>
    </xf>
    <xf numFmtId="182" fontId="0" fillId="0" borderId="14" xfId="0" applyNumberFormat="1" applyBorder="1" applyAlignment="1">
      <alignment horizontal="center" vertical="center"/>
    </xf>
    <xf numFmtId="183" fontId="0" fillId="0" borderId="11" xfId="0" applyNumberFormat="1" applyBorder="1" applyAlignment="1">
      <alignment horizontal="right" vertical="center"/>
    </xf>
    <xf numFmtId="179" fontId="0" fillId="0" borderId="11" xfId="0" applyNumberFormat="1" applyBorder="1" applyAlignment="1">
      <alignment horizontal="left" vertical="center"/>
    </xf>
    <xf numFmtId="185" fontId="0" fillId="0" borderId="12" xfId="0" applyNumberFormat="1" applyBorder="1" applyAlignment="1">
      <alignment horizontal="center" vertical="center" shrinkToFit="1"/>
    </xf>
    <xf numFmtId="38" fontId="6" fillId="3" borderId="14" xfId="1" applyFont="1" applyFill="1" applyBorder="1" applyAlignment="1">
      <alignment horizontal="center" vertical="center"/>
    </xf>
    <xf numFmtId="182" fontId="0" fillId="0" borderId="15" xfId="0" applyNumberFormat="1" applyBorder="1" applyAlignment="1">
      <alignment horizontal="center" vertical="center"/>
    </xf>
    <xf numFmtId="183" fontId="0" fillId="0" borderId="7" xfId="0" applyNumberFormat="1" applyBorder="1" applyAlignment="1">
      <alignment horizontal="right" vertical="center"/>
    </xf>
    <xf numFmtId="179" fontId="0" fillId="0" borderId="7" xfId="0" applyNumberFormat="1" applyBorder="1" applyAlignment="1">
      <alignment horizontal="left" vertical="center"/>
    </xf>
    <xf numFmtId="185" fontId="0" fillId="0" borderId="8" xfId="0" applyNumberFormat="1" applyBorder="1" applyAlignment="1">
      <alignment horizontal="center" vertical="center" shrinkToFit="1"/>
    </xf>
    <xf numFmtId="182" fontId="0" fillId="0" borderId="0" xfId="0" applyNumberFormat="1" applyAlignment="1">
      <alignment horizontal="right" vertical="center"/>
    </xf>
    <xf numFmtId="179" fontId="0" fillId="0" borderId="0" xfId="0" applyNumberFormat="1" applyAlignment="1">
      <alignment horizontal="center" vertical="center"/>
    </xf>
    <xf numFmtId="38" fontId="0" fillId="0" borderId="0" xfId="1" applyFont="1" applyBorder="1" applyAlignment="1">
      <alignment vertical="center"/>
    </xf>
    <xf numFmtId="38" fontId="9" fillId="0" borderId="0" xfId="1" applyFont="1" applyBorder="1" applyAlignment="1">
      <alignment horizontal="center" vertical="center"/>
    </xf>
    <xf numFmtId="38" fontId="10" fillId="0" borderId="0" xfId="1" applyFont="1" applyBorder="1" applyAlignment="1">
      <alignment horizontal="center" vertical="center"/>
    </xf>
    <xf numFmtId="38" fontId="0" fillId="3" borderId="0" xfId="0" applyNumberFormat="1" applyFill="1">
      <alignment vertical="center"/>
    </xf>
    <xf numFmtId="38" fontId="6" fillId="3" borderId="0" xfId="1" applyFont="1" applyFill="1">
      <alignment vertical="center"/>
    </xf>
    <xf numFmtId="5" fontId="5" fillId="3" borderId="22" xfId="1" applyNumberFormat="1" applyFont="1" applyFill="1" applyBorder="1">
      <alignment vertical="center"/>
    </xf>
    <xf numFmtId="0" fontId="7" fillId="0" borderId="0" xfId="0" applyFont="1" applyAlignment="1">
      <alignment vertical="center" wrapText="1"/>
    </xf>
    <xf numFmtId="0" fontId="0" fillId="0" borderId="36" xfId="0" applyBorder="1" applyAlignment="1">
      <alignment horizontal="center" vertical="center"/>
    </xf>
    <xf numFmtId="38" fontId="0" fillId="2" borderId="0" xfId="1" applyFont="1" applyFill="1" applyBorder="1" applyAlignment="1">
      <alignment horizontal="center" vertical="center"/>
    </xf>
    <xf numFmtId="38" fontId="6" fillId="2" borderId="0" xfId="1" applyFont="1" applyFill="1" applyBorder="1" applyAlignment="1">
      <alignment horizontal="center" vertical="center"/>
    </xf>
    <xf numFmtId="182" fontId="0" fillId="0" borderId="37" xfId="0" applyNumberFormat="1" applyBorder="1" applyAlignment="1">
      <alignment horizontal="center" vertical="center"/>
    </xf>
    <xf numFmtId="180" fontId="0" fillId="0" borderId="38" xfId="0" applyNumberFormat="1" applyBorder="1" applyAlignment="1">
      <alignment horizontal="center" vertical="center"/>
    </xf>
    <xf numFmtId="17" fontId="0" fillId="0" borderId="23" xfId="0" applyNumberFormat="1" applyBorder="1" applyAlignment="1">
      <alignment horizontal="center" vertical="center"/>
    </xf>
    <xf numFmtId="38" fontId="0" fillId="0" borderId="23" xfId="1" applyFont="1" applyBorder="1" applyAlignment="1">
      <alignment vertical="center"/>
    </xf>
    <xf numFmtId="0" fontId="0" fillId="0" borderId="24" xfId="0" applyBorder="1">
      <alignment vertical="center"/>
    </xf>
    <xf numFmtId="182" fontId="0" fillId="0" borderId="45" xfId="0" applyNumberFormat="1" applyBorder="1" applyAlignment="1">
      <alignment horizontal="center" vertical="center"/>
    </xf>
    <xf numFmtId="180" fontId="0" fillId="0" borderId="46" xfId="0" applyNumberFormat="1" applyBorder="1" applyAlignment="1">
      <alignment horizontal="center" vertical="center"/>
    </xf>
    <xf numFmtId="17" fontId="0" fillId="0" borderId="47" xfId="0" applyNumberFormat="1" applyBorder="1" applyAlignment="1">
      <alignment horizontal="center" vertical="center"/>
    </xf>
    <xf numFmtId="38" fontId="12" fillId="3" borderId="14" xfId="1" applyFont="1" applyFill="1" applyBorder="1" applyAlignment="1">
      <alignment horizontal="center" vertical="center"/>
    </xf>
    <xf numFmtId="38" fontId="0" fillId="0" borderId="47" xfId="1" applyFont="1" applyBorder="1" applyAlignment="1">
      <alignment vertical="center"/>
    </xf>
    <xf numFmtId="38" fontId="6" fillId="0" borderId="47" xfId="1" applyFont="1" applyBorder="1" applyAlignment="1">
      <alignment horizontal="center" vertical="center"/>
    </xf>
    <xf numFmtId="38" fontId="6" fillId="0" borderId="23" xfId="1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82" fontId="0" fillId="0" borderId="31" xfId="0" applyNumberFormat="1" applyBorder="1" applyAlignment="1">
      <alignment horizontal="right" vertical="center"/>
    </xf>
    <xf numFmtId="179" fontId="0" fillId="0" borderId="31" xfId="0" applyNumberFormat="1" applyBorder="1" applyAlignment="1">
      <alignment horizontal="center" vertical="center"/>
    </xf>
    <xf numFmtId="38" fontId="0" fillId="3" borderId="14" xfId="0" applyNumberFormat="1" applyFill="1" applyBorder="1" applyAlignment="1">
      <alignment horizontal="center" vertical="center"/>
    </xf>
    <xf numFmtId="38" fontId="9" fillId="0" borderId="0" xfId="0" applyNumberFormat="1" applyFont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38" fontId="2" fillId="3" borderId="0" xfId="0" applyNumberFormat="1" applyFont="1" applyFill="1" applyAlignment="1">
      <alignment horizontal="center" vertical="center"/>
    </xf>
    <xf numFmtId="0" fontId="13" fillId="0" borderId="0" xfId="0" applyFont="1">
      <alignment vertical="center"/>
    </xf>
    <xf numFmtId="38" fontId="6" fillId="3" borderId="0" xfId="1" applyFont="1" applyFill="1" applyAlignment="1">
      <alignment horizontal="center" vertical="center"/>
    </xf>
    <xf numFmtId="6" fontId="14" fillId="3" borderId="22" xfId="1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182" fontId="0" fillId="0" borderId="5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17" fontId="0" fillId="0" borderId="7" xfId="0" applyNumberForma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38" fontId="0" fillId="0" borderId="0" xfId="1" applyFont="1" applyAlignment="1">
      <alignment horizontal="center" vertical="center" wrapText="1"/>
    </xf>
    <xf numFmtId="38" fontId="0" fillId="0" borderId="0" xfId="1" applyFont="1" applyAlignment="1">
      <alignment horizontal="center" vertical="center"/>
    </xf>
    <xf numFmtId="38" fontId="0" fillId="0" borderId="0" xfId="1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182" fontId="0" fillId="0" borderId="6" xfId="0" applyNumberFormat="1" applyBorder="1" applyAlignment="1">
      <alignment horizontal="center" vertical="center" shrinkToFit="1"/>
    </xf>
    <xf numFmtId="182" fontId="0" fillId="0" borderId="16" xfId="0" applyNumberFormat="1" applyBorder="1" applyAlignment="1">
      <alignment horizontal="center" vertical="center" shrinkToFit="1"/>
    </xf>
    <xf numFmtId="186" fontId="0" fillId="0" borderId="7" xfId="0" applyNumberFormat="1" applyBorder="1" applyAlignment="1">
      <alignment horizontal="center" vertical="center"/>
    </xf>
    <xf numFmtId="38" fontId="0" fillId="3" borderId="27" xfId="1" applyFont="1" applyFill="1" applyBorder="1" applyAlignment="1">
      <alignment horizontal="center" vertical="center"/>
    </xf>
    <xf numFmtId="38" fontId="0" fillId="3" borderId="11" xfId="1" applyFont="1" applyFill="1" applyBorder="1" applyAlignment="1">
      <alignment horizontal="center" vertical="center"/>
    </xf>
    <xf numFmtId="38" fontId="0" fillId="3" borderId="19" xfId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38" fontId="0" fillId="3" borderId="14" xfId="1" applyFont="1" applyFill="1" applyBorder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180" fontId="0" fillId="0" borderId="39" xfId="0" applyNumberFormat="1" applyBorder="1" applyAlignment="1">
      <alignment horizontal="center" vertical="center"/>
    </xf>
    <xf numFmtId="180" fontId="0" fillId="0" borderId="40" xfId="0" applyNumberForma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/>
    </xf>
    <xf numFmtId="38" fontId="0" fillId="0" borderId="11" xfId="1" applyFont="1" applyBorder="1" applyAlignment="1">
      <alignment horizontal="center" vertical="center"/>
    </xf>
    <xf numFmtId="38" fontId="0" fillId="0" borderId="12" xfId="1" applyFont="1" applyBorder="1" applyAlignment="1">
      <alignment horizontal="center" vertical="center"/>
    </xf>
    <xf numFmtId="182" fontId="0" fillId="0" borderId="10" xfId="0" applyNumberFormat="1" applyBorder="1" applyAlignment="1">
      <alignment horizontal="center" vertical="center" shrinkToFit="1"/>
    </xf>
    <xf numFmtId="182" fontId="0" fillId="0" borderId="19" xfId="0" applyNumberFormat="1" applyBorder="1" applyAlignment="1">
      <alignment horizontal="center" vertical="center" shrinkToFit="1"/>
    </xf>
    <xf numFmtId="186" fontId="0" fillId="0" borderId="11" xfId="0" applyNumberFormat="1" applyBorder="1" applyAlignment="1">
      <alignment horizontal="center" vertical="center"/>
    </xf>
    <xf numFmtId="180" fontId="0" fillId="0" borderId="19" xfId="0" applyNumberFormat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38" fontId="0" fillId="0" borderId="30" xfId="1" applyFont="1" applyBorder="1" applyAlignment="1">
      <alignment horizontal="center" vertical="center"/>
    </xf>
    <xf numFmtId="38" fontId="0" fillId="0" borderId="31" xfId="1" applyFont="1" applyBorder="1" applyAlignment="1">
      <alignment horizontal="center" vertical="center"/>
    </xf>
    <xf numFmtId="38" fontId="0" fillId="0" borderId="29" xfId="1" applyFont="1" applyBorder="1" applyAlignment="1">
      <alignment horizontal="center" vertical="center"/>
    </xf>
    <xf numFmtId="38" fontId="0" fillId="0" borderId="32" xfId="1" applyFont="1" applyBorder="1" applyAlignment="1">
      <alignment horizontal="center" vertical="center"/>
    </xf>
    <xf numFmtId="20" fontId="0" fillId="0" borderId="15" xfId="0" applyNumberFormat="1" applyBorder="1" applyAlignment="1">
      <alignment horizontal="center" vertical="center"/>
    </xf>
    <xf numFmtId="20" fontId="0" fillId="0" borderId="6" xfId="0" applyNumberFormat="1" applyBorder="1" applyAlignment="1">
      <alignment horizontal="center" vertical="center"/>
    </xf>
    <xf numFmtId="20" fontId="0" fillId="0" borderId="16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13" xfId="1" applyFont="1" applyBorder="1" applyAlignment="1">
      <alignment horizontal="center" vertical="center"/>
    </xf>
    <xf numFmtId="38" fontId="0" fillId="0" borderId="2" xfId="1" applyFont="1" applyBorder="1" applyAlignment="1">
      <alignment horizontal="left" vertical="center"/>
    </xf>
    <xf numFmtId="38" fontId="0" fillId="0" borderId="3" xfId="1" applyFont="1" applyBorder="1" applyAlignment="1">
      <alignment horizontal="left" vertical="center"/>
    </xf>
    <xf numFmtId="38" fontId="0" fillId="0" borderId="4" xfId="1" applyFont="1" applyBorder="1" applyAlignment="1">
      <alignment horizontal="left" vertical="center"/>
    </xf>
    <xf numFmtId="38" fontId="0" fillId="0" borderId="14" xfId="1" applyFont="1" applyBorder="1" applyAlignment="1">
      <alignment horizontal="center" vertical="center"/>
    </xf>
    <xf numFmtId="38" fontId="0" fillId="0" borderId="10" xfId="1" applyFont="1" applyBorder="1" applyAlignment="1">
      <alignment horizontal="left" vertical="center"/>
    </xf>
    <xf numFmtId="38" fontId="0" fillId="0" borderId="11" xfId="1" applyFont="1" applyBorder="1" applyAlignment="1">
      <alignment horizontal="left" vertical="center"/>
    </xf>
    <xf numFmtId="38" fontId="0" fillId="0" borderId="12" xfId="1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180" fontId="0" fillId="0" borderId="48" xfId="0" applyNumberFormat="1" applyBorder="1" applyAlignment="1">
      <alignment horizontal="center" vertical="center"/>
    </xf>
    <xf numFmtId="180" fontId="0" fillId="0" borderId="49" xfId="0" applyNumberFormat="1" applyBorder="1" applyAlignment="1">
      <alignment horizontal="center" vertical="center"/>
    </xf>
    <xf numFmtId="38" fontId="0" fillId="0" borderId="49" xfId="1" applyFont="1" applyBorder="1" applyAlignment="1">
      <alignment horizontal="center" vertical="center"/>
    </xf>
    <xf numFmtId="181" fontId="0" fillId="0" borderId="49" xfId="1" applyNumberFormat="1" applyFont="1" applyBorder="1" applyAlignment="1">
      <alignment horizontal="center" vertical="center"/>
    </xf>
    <xf numFmtId="181" fontId="0" fillId="0" borderId="50" xfId="1" applyNumberFormat="1" applyFont="1" applyBorder="1" applyAlignment="1">
      <alignment horizontal="center" vertical="center"/>
    </xf>
    <xf numFmtId="182" fontId="0" fillId="0" borderId="7" xfId="0" applyNumberFormat="1" applyBorder="1" applyAlignment="1">
      <alignment horizontal="right" vertical="center"/>
    </xf>
    <xf numFmtId="179" fontId="0" fillId="0" borderId="7" xfId="0" applyNumberFormat="1" applyBorder="1" applyAlignment="1">
      <alignment horizontal="center" vertical="center"/>
    </xf>
    <xf numFmtId="179" fontId="0" fillId="0" borderId="8" xfId="0" applyNumberFormat="1" applyBorder="1" applyAlignment="1">
      <alignment horizontal="center" vertical="center"/>
    </xf>
    <xf numFmtId="181" fontId="0" fillId="0" borderId="14" xfId="1" applyNumberFormat="1" applyFont="1" applyBorder="1" applyAlignment="1">
      <alignment horizontal="center" vertical="center"/>
    </xf>
    <xf numFmtId="181" fontId="0" fillId="0" borderId="20" xfId="1" applyNumberFormat="1" applyFont="1" applyBorder="1" applyAlignment="1">
      <alignment horizontal="center" vertical="center"/>
    </xf>
    <xf numFmtId="180" fontId="0" fillId="0" borderId="16" xfId="0" applyNumberFormat="1" applyBorder="1" applyAlignment="1">
      <alignment horizontal="center" vertical="center"/>
    </xf>
    <xf numFmtId="180" fontId="0" fillId="0" borderId="15" xfId="0" applyNumberFormat="1" applyBorder="1" applyAlignment="1">
      <alignment horizontal="center" vertical="center"/>
    </xf>
    <xf numFmtId="38" fontId="0" fillId="0" borderId="15" xfId="1" applyFont="1" applyBorder="1" applyAlignment="1">
      <alignment horizontal="center" vertical="center"/>
    </xf>
    <xf numFmtId="181" fontId="0" fillId="0" borderId="15" xfId="1" applyNumberFormat="1" applyFont="1" applyBorder="1" applyAlignment="1">
      <alignment horizontal="center" vertical="center"/>
    </xf>
    <xf numFmtId="181" fontId="0" fillId="0" borderId="21" xfId="1" applyNumberFormat="1" applyFont="1" applyBorder="1" applyAlignment="1">
      <alignment horizontal="center" vertical="center"/>
    </xf>
    <xf numFmtId="38" fontId="0" fillId="0" borderId="40" xfId="1" applyFont="1" applyBorder="1" applyAlignment="1">
      <alignment horizontal="center" vertical="center"/>
    </xf>
    <xf numFmtId="181" fontId="0" fillId="0" borderId="40" xfId="1" applyNumberFormat="1" applyFont="1" applyBorder="1" applyAlignment="1">
      <alignment horizontal="center" vertical="center"/>
    </xf>
    <xf numFmtId="181" fontId="0" fillId="0" borderId="41" xfId="1" applyNumberFormat="1" applyFont="1" applyBorder="1" applyAlignment="1">
      <alignment horizontal="center" vertical="center"/>
    </xf>
    <xf numFmtId="38" fontId="9" fillId="0" borderId="0" xfId="1" applyFont="1" applyFill="1" applyBorder="1" applyAlignment="1">
      <alignment horizontal="center" vertical="center"/>
    </xf>
    <xf numFmtId="182" fontId="0" fillId="0" borderId="47" xfId="0" applyNumberFormat="1" applyBorder="1" applyAlignment="1">
      <alignment horizontal="right" vertical="center"/>
    </xf>
    <xf numFmtId="179" fontId="0" fillId="0" borderId="47" xfId="0" applyNumberFormat="1" applyBorder="1" applyAlignment="1">
      <alignment horizontal="center" vertical="center"/>
    </xf>
    <xf numFmtId="179" fontId="0" fillId="0" borderId="51" xfId="0" applyNumberFormat="1" applyBorder="1" applyAlignment="1">
      <alignment horizontal="center" vertical="center"/>
    </xf>
    <xf numFmtId="185" fontId="0" fillId="0" borderId="11" xfId="0" applyNumberFormat="1" applyBorder="1" applyAlignment="1">
      <alignment horizontal="center" vertical="center"/>
    </xf>
    <xf numFmtId="184" fontId="0" fillId="0" borderId="11" xfId="0" applyNumberForma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430697</xdr:colOff>
      <xdr:row>18</xdr:row>
      <xdr:rowOff>115957</xdr:rowOff>
    </xdr:from>
    <xdr:to>
      <xdr:col>0</xdr:col>
      <xdr:colOff>604631</xdr:colOff>
      <xdr:row>20</xdr:row>
      <xdr:rowOff>248478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A36FEF5F-DB8C-41B3-8749-87F76FD2D92B}"/>
            </a:ext>
          </a:extLst>
        </xdr:cNvPr>
        <xdr:cNvSpPr/>
      </xdr:nvSpPr>
      <xdr:spPr>
        <a:xfrm>
          <a:off x="430697" y="5011807"/>
          <a:ext cx="173934" cy="761171"/>
        </a:xfrm>
        <a:prstGeom prst="lef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438978</xdr:colOff>
      <xdr:row>31</xdr:row>
      <xdr:rowOff>107674</xdr:rowOff>
    </xdr:from>
    <xdr:to>
      <xdr:col>0</xdr:col>
      <xdr:colOff>612912</xdr:colOff>
      <xdr:row>33</xdr:row>
      <xdr:rowOff>240196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911DDB72-E9E5-4488-A633-60DF02A2AE88}"/>
            </a:ext>
          </a:extLst>
        </xdr:cNvPr>
        <xdr:cNvSpPr/>
      </xdr:nvSpPr>
      <xdr:spPr>
        <a:xfrm>
          <a:off x="438978" y="8842099"/>
          <a:ext cx="173934" cy="761172"/>
        </a:xfrm>
        <a:prstGeom prst="lef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430697</xdr:colOff>
      <xdr:row>31</xdr:row>
      <xdr:rowOff>115957</xdr:rowOff>
    </xdr:from>
    <xdr:to>
      <xdr:col>0</xdr:col>
      <xdr:colOff>604631</xdr:colOff>
      <xdr:row>33</xdr:row>
      <xdr:rowOff>248478</xdr:rowOff>
    </xdr:to>
    <xdr:sp macro="" textlink="">
      <xdr:nvSpPr>
        <xdr:cNvPr id="6" name="左中かっこ 5">
          <a:extLst>
            <a:ext uri="{FF2B5EF4-FFF2-40B4-BE49-F238E27FC236}">
              <a16:creationId xmlns:a16="http://schemas.microsoft.com/office/drawing/2014/main" id="{5F66EE2B-8502-4A9B-ABDA-0603F7C592D4}"/>
            </a:ext>
          </a:extLst>
        </xdr:cNvPr>
        <xdr:cNvSpPr/>
      </xdr:nvSpPr>
      <xdr:spPr>
        <a:xfrm>
          <a:off x="430697" y="8850382"/>
          <a:ext cx="173934" cy="761171"/>
        </a:xfrm>
        <a:prstGeom prst="lef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82827</xdr:colOff>
      <xdr:row>20</xdr:row>
      <xdr:rowOff>115956</xdr:rowOff>
    </xdr:from>
    <xdr:to>
      <xdr:col>13</xdr:col>
      <xdr:colOff>546653</xdr:colOff>
      <xdr:row>22</xdr:row>
      <xdr:rowOff>173935</xdr:rowOff>
    </xdr:to>
    <xdr:sp macro="" textlink="">
      <xdr:nvSpPr>
        <xdr:cNvPr id="2" name="吹き出し: 円形 1">
          <a:extLst>
            <a:ext uri="{FF2B5EF4-FFF2-40B4-BE49-F238E27FC236}">
              <a16:creationId xmlns:a16="http://schemas.microsoft.com/office/drawing/2014/main" id="{746B76AB-15D5-95C2-3233-0BABE49DEDE0}"/>
            </a:ext>
          </a:extLst>
        </xdr:cNvPr>
        <xdr:cNvSpPr/>
      </xdr:nvSpPr>
      <xdr:spPr>
        <a:xfrm>
          <a:off x="4944718" y="5648739"/>
          <a:ext cx="1581978" cy="563218"/>
        </a:xfrm>
        <a:prstGeom prst="wedgeEllipseCallout">
          <a:avLst>
            <a:gd name="adj1" fmla="val -58861"/>
            <a:gd name="adj2" fmla="val 83434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223629</xdr:colOff>
      <xdr:row>20</xdr:row>
      <xdr:rowOff>185711</xdr:rowOff>
    </xdr:from>
    <xdr:to>
      <xdr:col>13</xdr:col>
      <xdr:colOff>786847</xdr:colOff>
      <xdr:row>22</xdr:row>
      <xdr:rowOff>157370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EA764E-EB21-29BE-428F-F1E73C4E0D0D}"/>
            </a:ext>
          </a:extLst>
        </xdr:cNvPr>
        <xdr:cNvSpPr txBox="1"/>
      </xdr:nvSpPr>
      <xdr:spPr>
        <a:xfrm>
          <a:off x="5085520" y="5718494"/>
          <a:ext cx="1681370" cy="4768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/>
            <a:t>遅刻・欠勤控除など</a:t>
          </a:r>
          <a:endParaRPr kumimoji="1" lang="en-US" altLang="ja-JP" sz="700"/>
        </a:p>
        <a:p>
          <a:r>
            <a:rPr kumimoji="1" lang="ja-JP" altLang="en-US" sz="700"/>
            <a:t>給与から差し引かれているもの</a:t>
          </a:r>
          <a:endParaRPr kumimoji="1" lang="en-US" altLang="ja-JP" sz="700"/>
        </a:p>
        <a:p>
          <a:endParaRPr kumimoji="1" lang="ja-JP" altLang="en-US" sz="1000"/>
        </a:p>
      </xdr:txBody>
    </xdr:sp>
    <xdr:clientData/>
  </xdr:twoCellAnchor>
  <xdr:twoCellAnchor>
    <xdr:from>
      <xdr:col>0</xdr:col>
      <xdr:colOff>430697</xdr:colOff>
      <xdr:row>18</xdr:row>
      <xdr:rowOff>115957</xdr:rowOff>
    </xdr:from>
    <xdr:to>
      <xdr:col>0</xdr:col>
      <xdr:colOff>604631</xdr:colOff>
      <xdr:row>20</xdr:row>
      <xdr:rowOff>248478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724692FA-9531-B9A0-1801-956C5DB9CA0E}"/>
            </a:ext>
          </a:extLst>
        </xdr:cNvPr>
        <xdr:cNvSpPr/>
      </xdr:nvSpPr>
      <xdr:spPr>
        <a:xfrm>
          <a:off x="430697" y="5019261"/>
          <a:ext cx="173934" cy="762000"/>
        </a:xfrm>
        <a:prstGeom prst="lef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438978</xdr:colOff>
      <xdr:row>31</xdr:row>
      <xdr:rowOff>107674</xdr:rowOff>
    </xdr:from>
    <xdr:to>
      <xdr:col>0</xdr:col>
      <xdr:colOff>612912</xdr:colOff>
      <xdr:row>33</xdr:row>
      <xdr:rowOff>240196</xdr:rowOff>
    </xdr:to>
    <xdr:sp macro="" textlink="">
      <xdr:nvSpPr>
        <xdr:cNvPr id="6" name="左中かっこ 5">
          <a:extLst>
            <a:ext uri="{FF2B5EF4-FFF2-40B4-BE49-F238E27FC236}">
              <a16:creationId xmlns:a16="http://schemas.microsoft.com/office/drawing/2014/main" id="{3D7A5970-5D5D-46C7-B9C5-1D13A397F092}"/>
            </a:ext>
          </a:extLst>
        </xdr:cNvPr>
        <xdr:cNvSpPr/>
      </xdr:nvSpPr>
      <xdr:spPr>
        <a:xfrm>
          <a:off x="438978" y="8854109"/>
          <a:ext cx="173934" cy="762000"/>
        </a:xfrm>
        <a:prstGeom prst="lef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430697</xdr:colOff>
      <xdr:row>31</xdr:row>
      <xdr:rowOff>115957</xdr:rowOff>
    </xdr:from>
    <xdr:to>
      <xdr:col>0</xdr:col>
      <xdr:colOff>604631</xdr:colOff>
      <xdr:row>33</xdr:row>
      <xdr:rowOff>248478</xdr:rowOff>
    </xdr:to>
    <xdr:sp macro="" textlink="">
      <xdr:nvSpPr>
        <xdr:cNvPr id="7" name="左中かっこ 6">
          <a:extLst>
            <a:ext uri="{FF2B5EF4-FFF2-40B4-BE49-F238E27FC236}">
              <a16:creationId xmlns:a16="http://schemas.microsoft.com/office/drawing/2014/main" id="{6E94367B-10B9-4BA7-919B-151129CB0B1E}"/>
            </a:ext>
          </a:extLst>
        </xdr:cNvPr>
        <xdr:cNvSpPr/>
      </xdr:nvSpPr>
      <xdr:spPr>
        <a:xfrm>
          <a:off x="430697" y="5019261"/>
          <a:ext cx="173934" cy="762000"/>
        </a:xfrm>
        <a:prstGeom prst="lef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207065</xdr:colOff>
      <xdr:row>3</xdr:row>
      <xdr:rowOff>273325</xdr:rowOff>
    </xdr:from>
    <xdr:to>
      <xdr:col>11</xdr:col>
      <xdr:colOff>215348</xdr:colOff>
      <xdr:row>6</xdr:row>
      <xdr:rowOff>8283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72CA7DE0-75EC-9839-0015-E25701F150D8}"/>
            </a:ext>
          </a:extLst>
        </xdr:cNvPr>
        <xdr:cNvGrpSpPr/>
      </xdr:nvGrpSpPr>
      <xdr:grpSpPr>
        <a:xfrm>
          <a:off x="3594652" y="952499"/>
          <a:ext cx="1838739" cy="554936"/>
          <a:chOff x="3594652" y="952499"/>
          <a:chExt cx="1838739" cy="554936"/>
        </a:xfrm>
      </xdr:grpSpPr>
      <xdr:sp macro="" textlink="">
        <xdr:nvSpPr>
          <xdr:cNvPr id="8" name="吹き出し: 円形 7">
            <a:extLst>
              <a:ext uri="{FF2B5EF4-FFF2-40B4-BE49-F238E27FC236}">
                <a16:creationId xmlns:a16="http://schemas.microsoft.com/office/drawing/2014/main" id="{A6D027E6-ADCE-F81D-A1F6-49A4745EE745}"/>
              </a:ext>
            </a:extLst>
          </xdr:cNvPr>
          <xdr:cNvSpPr/>
        </xdr:nvSpPr>
        <xdr:spPr>
          <a:xfrm>
            <a:off x="3594652" y="952499"/>
            <a:ext cx="1838739" cy="529699"/>
          </a:xfrm>
          <a:prstGeom prst="wedgeEllipseCallout">
            <a:avLst>
              <a:gd name="adj1" fmla="val -48744"/>
              <a:gd name="adj2" fmla="val 64229"/>
            </a:avLst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19FC6E6C-6D19-CBE4-4C90-8C145520D317}"/>
              </a:ext>
            </a:extLst>
          </xdr:cNvPr>
          <xdr:cNvSpPr txBox="1"/>
        </xdr:nvSpPr>
        <xdr:spPr>
          <a:xfrm>
            <a:off x="3785152" y="1030537"/>
            <a:ext cx="1581978" cy="4768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800"/>
              <a:t>数字を入れると年・月・日の</a:t>
            </a:r>
            <a:endParaRPr kumimoji="1" lang="en-US" altLang="ja-JP" sz="800"/>
          </a:p>
          <a:p>
            <a:r>
              <a:rPr kumimoji="1" lang="ja-JP" altLang="en-US" sz="800"/>
              <a:t>文字が出ます</a:t>
            </a:r>
            <a:endParaRPr kumimoji="1" lang="en-US" altLang="ja-JP" sz="800"/>
          </a:p>
          <a:p>
            <a:endParaRPr kumimoji="1" lang="en-US" altLang="ja-JP" sz="900"/>
          </a:p>
          <a:p>
            <a:endParaRPr kumimoji="1" lang="ja-JP" altLang="en-US" sz="1100"/>
          </a:p>
        </xdr:txBody>
      </xdr:sp>
    </xdr:grpSp>
    <xdr:clientData/>
  </xdr:twoCellAnchor>
  <xdr:twoCellAnchor>
    <xdr:from>
      <xdr:col>11</xdr:col>
      <xdr:colOff>149087</xdr:colOff>
      <xdr:row>15</xdr:row>
      <xdr:rowOff>289890</xdr:rowOff>
    </xdr:from>
    <xdr:to>
      <xdr:col>14</xdr:col>
      <xdr:colOff>405847</xdr:colOff>
      <xdr:row>18</xdr:row>
      <xdr:rowOff>57979</xdr:rowOff>
    </xdr:to>
    <xdr:sp macro="" textlink="">
      <xdr:nvSpPr>
        <xdr:cNvPr id="10" name="吹き出し: 円形 9">
          <a:extLst>
            <a:ext uri="{FF2B5EF4-FFF2-40B4-BE49-F238E27FC236}">
              <a16:creationId xmlns:a16="http://schemas.microsoft.com/office/drawing/2014/main" id="{913D5477-CF56-EF87-3AE0-6D72C16801CA}"/>
            </a:ext>
          </a:extLst>
        </xdr:cNvPr>
        <xdr:cNvSpPr/>
      </xdr:nvSpPr>
      <xdr:spPr>
        <a:xfrm>
          <a:off x="5367130" y="4373216"/>
          <a:ext cx="2112065" cy="588067"/>
        </a:xfrm>
        <a:prstGeom prst="wedgeEllipseCallout">
          <a:avLst>
            <a:gd name="adj1" fmla="val -31098"/>
            <a:gd name="adj2" fmla="val 96111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331305</xdr:colOff>
      <xdr:row>16</xdr:row>
      <xdr:rowOff>8283</xdr:rowOff>
    </xdr:from>
    <xdr:to>
      <xdr:col>14</xdr:col>
      <xdr:colOff>331304</xdr:colOff>
      <xdr:row>18</xdr:row>
      <xdr:rowOff>82826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E968FE6-E00A-63D3-17F4-10C8889480DC}"/>
            </a:ext>
          </a:extLst>
        </xdr:cNvPr>
        <xdr:cNvSpPr txBox="1"/>
      </xdr:nvSpPr>
      <xdr:spPr>
        <a:xfrm>
          <a:off x="5549348" y="4406348"/>
          <a:ext cx="1855304" cy="5797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195,000×17÷18</a:t>
          </a:r>
          <a:r>
            <a:rPr kumimoji="1" lang="ja-JP" altLang="en-US" sz="900"/>
            <a:t>＝</a:t>
          </a:r>
          <a:r>
            <a:rPr kumimoji="1" lang="en-US" altLang="ja-JP" sz="900"/>
            <a:t>184,166.6</a:t>
          </a:r>
        </a:p>
        <a:p>
          <a:r>
            <a:rPr kumimoji="1" lang="ja-JP" altLang="en-US" sz="700"/>
            <a:t>のような式が入ってます。</a:t>
          </a:r>
          <a:r>
            <a:rPr kumimoji="1" lang="en-US" altLang="ja-JP" sz="700"/>
            <a:t>1</a:t>
          </a:r>
          <a:r>
            <a:rPr kumimoji="1" lang="ja-JP" altLang="en-US" sz="700"/>
            <a:t>円未満は</a:t>
          </a:r>
          <a:endParaRPr kumimoji="1" lang="en-US" altLang="ja-JP" sz="700"/>
        </a:p>
        <a:p>
          <a:r>
            <a:rPr kumimoji="1" lang="ja-JP" altLang="en-US" sz="700"/>
            <a:t>切り捨てです。</a:t>
          </a:r>
        </a:p>
      </xdr:txBody>
    </xdr:sp>
    <xdr:clientData/>
  </xdr:twoCellAnchor>
  <xdr:twoCellAnchor>
    <xdr:from>
      <xdr:col>4</xdr:col>
      <xdr:colOff>289891</xdr:colOff>
      <xdr:row>17</xdr:row>
      <xdr:rowOff>215349</xdr:rowOff>
    </xdr:from>
    <xdr:to>
      <xdr:col>7</xdr:col>
      <xdr:colOff>173935</xdr:colOff>
      <xdr:row>19</xdr:row>
      <xdr:rowOff>65874</xdr:rowOff>
    </xdr:to>
    <xdr:sp macro="" textlink="">
      <xdr:nvSpPr>
        <xdr:cNvPr id="13" name="吹き出し: 円形 12">
          <a:extLst>
            <a:ext uri="{FF2B5EF4-FFF2-40B4-BE49-F238E27FC236}">
              <a16:creationId xmlns:a16="http://schemas.microsoft.com/office/drawing/2014/main" id="{A3728DC5-0507-8B23-0B2A-F054798847D5}"/>
            </a:ext>
          </a:extLst>
        </xdr:cNvPr>
        <xdr:cNvSpPr/>
      </xdr:nvSpPr>
      <xdr:spPr>
        <a:xfrm>
          <a:off x="2915478" y="4803914"/>
          <a:ext cx="1051892" cy="480003"/>
        </a:xfrm>
        <a:prstGeom prst="wedgeEllipseCallout">
          <a:avLst>
            <a:gd name="adj1" fmla="val -18931"/>
            <a:gd name="adj2" fmla="val 11173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339587</xdr:colOff>
      <xdr:row>17</xdr:row>
      <xdr:rowOff>289664</xdr:rowOff>
    </xdr:from>
    <xdr:to>
      <xdr:col>7</xdr:col>
      <xdr:colOff>190500</xdr:colOff>
      <xdr:row>19</xdr:row>
      <xdr:rowOff>57980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97DE3A3-9F5B-4D8F-B9A1-083A7A7B7197}"/>
            </a:ext>
          </a:extLst>
        </xdr:cNvPr>
        <xdr:cNvSpPr txBox="1"/>
      </xdr:nvSpPr>
      <xdr:spPr>
        <a:xfrm>
          <a:off x="2965174" y="4878229"/>
          <a:ext cx="1018761" cy="397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700"/>
            <a:t>5</a:t>
          </a:r>
          <a:r>
            <a:rPr kumimoji="1" lang="ja-JP" altLang="en-US" sz="700"/>
            <a:t>月</a:t>
          </a:r>
          <a:r>
            <a:rPr kumimoji="1" lang="en-US" altLang="ja-JP" sz="700"/>
            <a:t>1</a:t>
          </a:r>
          <a:r>
            <a:rPr kumimoji="1" lang="ja-JP" altLang="en-US" sz="700"/>
            <a:t>日～</a:t>
          </a:r>
          <a:r>
            <a:rPr kumimoji="1" lang="en-US" altLang="ja-JP" sz="700"/>
            <a:t>31</a:t>
          </a:r>
          <a:r>
            <a:rPr kumimoji="1" lang="ja-JP" altLang="en-US" sz="700"/>
            <a:t>日間の</a:t>
          </a:r>
          <a:endParaRPr kumimoji="1" lang="en-US" altLang="ja-JP" sz="700"/>
        </a:p>
        <a:p>
          <a:r>
            <a:rPr kumimoji="1" lang="ja-JP" altLang="en-US" sz="700"/>
            <a:t>要出勤日</a:t>
          </a:r>
          <a:endParaRPr kumimoji="1" lang="en-US" altLang="ja-JP" sz="700"/>
        </a:p>
      </xdr:txBody>
    </xdr:sp>
    <xdr:clientData/>
  </xdr:twoCellAnchor>
  <xdr:twoCellAnchor>
    <xdr:from>
      <xdr:col>7</xdr:col>
      <xdr:colOff>281608</xdr:colOff>
      <xdr:row>16</xdr:row>
      <xdr:rowOff>82827</xdr:rowOff>
    </xdr:from>
    <xdr:to>
      <xdr:col>11</xdr:col>
      <xdr:colOff>82827</xdr:colOff>
      <xdr:row>18</xdr:row>
      <xdr:rowOff>115956</xdr:rowOff>
    </xdr:to>
    <xdr:sp macro="" textlink="">
      <xdr:nvSpPr>
        <xdr:cNvPr id="16" name="吹き出し: 円形 15">
          <a:extLst>
            <a:ext uri="{FF2B5EF4-FFF2-40B4-BE49-F238E27FC236}">
              <a16:creationId xmlns:a16="http://schemas.microsoft.com/office/drawing/2014/main" id="{45838882-64BE-41F0-0CBF-26E567FB4F8E}"/>
            </a:ext>
          </a:extLst>
        </xdr:cNvPr>
        <xdr:cNvSpPr/>
      </xdr:nvSpPr>
      <xdr:spPr>
        <a:xfrm>
          <a:off x="4075043" y="4480892"/>
          <a:ext cx="1225827" cy="538368"/>
        </a:xfrm>
        <a:prstGeom prst="wedgeEllipseCallout">
          <a:avLst>
            <a:gd name="adj1" fmla="val -19518"/>
            <a:gd name="adj2" fmla="val 147242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273326</xdr:colOff>
      <xdr:row>16</xdr:row>
      <xdr:rowOff>181990</xdr:rowOff>
    </xdr:from>
    <xdr:to>
      <xdr:col>11</xdr:col>
      <xdr:colOff>132521</xdr:colOff>
      <xdr:row>18</xdr:row>
      <xdr:rowOff>124239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C3CB0F2C-C64C-0CA2-FD42-3EAA08EC9F1E}"/>
            </a:ext>
          </a:extLst>
        </xdr:cNvPr>
        <xdr:cNvSpPr txBox="1"/>
      </xdr:nvSpPr>
      <xdr:spPr>
        <a:xfrm>
          <a:off x="4066761" y="4580055"/>
          <a:ext cx="1283803" cy="4474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/>
            <a:t>育休期間の</a:t>
          </a:r>
          <a:r>
            <a:rPr kumimoji="1" lang="en-US" altLang="ja-JP" sz="700"/>
            <a:t>5</a:t>
          </a:r>
          <a:r>
            <a:rPr kumimoji="1" lang="ja-JP" altLang="en-US" sz="700"/>
            <a:t>月</a:t>
          </a:r>
          <a:r>
            <a:rPr kumimoji="1" lang="en-US" altLang="ja-JP" sz="700"/>
            <a:t>3</a:t>
          </a:r>
          <a:r>
            <a:rPr kumimoji="1" lang="ja-JP" altLang="en-US" sz="700"/>
            <a:t>～</a:t>
          </a:r>
          <a:r>
            <a:rPr kumimoji="1" lang="en-US" altLang="ja-JP" sz="700"/>
            <a:t>31</a:t>
          </a:r>
          <a:r>
            <a:rPr kumimoji="1" lang="ja-JP" altLang="en-US" sz="700"/>
            <a:t>日で</a:t>
          </a:r>
          <a:endParaRPr kumimoji="1" lang="en-US" altLang="ja-JP" sz="700"/>
        </a:p>
        <a:p>
          <a:r>
            <a:rPr kumimoji="1" lang="ja-JP" altLang="en-US" sz="700"/>
            <a:t>出勤した日数</a:t>
          </a:r>
          <a:endParaRPr kumimoji="1" lang="en-US" altLang="ja-JP" sz="7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4</xdr:row>
      <xdr:rowOff>276225</xdr:rowOff>
    </xdr:from>
    <xdr:to>
      <xdr:col>10</xdr:col>
      <xdr:colOff>162339</xdr:colOff>
      <xdr:row>7</xdr:row>
      <xdr:rowOff>12011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FF0467D3-444A-449B-AD84-E5AF1DCB1176}"/>
            </a:ext>
          </a:extLst>
        </xdr:cNvPr>
        <xdr:cNvGrpSpPr/>
      </xdr:nvGrpSpPr>
      <xdr:grpSpPr>
        <a:xfrm>
          <a:off x="3143250" y="1390650"/>
          <a:ext cx="1838739" cy="554936"/>
          <a:chOff x="3594652" y="952499"/>
          <a:chExt cx="1838739" cy="554936"/>
        </a:xfrm>
      </xdr:grpSpPr>
      <xdr:sp macro="" textlink="">
        <xdr:nvSpPr>
          <xdr:cNvPr id="3" name="吹き出し: 円形 2">
            <a:extLst>
              <a:ext uri="{FF2B5EF4-FFF2-40B4-BE49-F238E27FC236}">
                <a16:creationId xmlns:a16="http://schemas.microsoft.com/office/drawing/2014/main" id="{7C0D1704-39AE-22A9-5C3B-AB413D2E1011}"/>
              </a:ext>
            </a:extLst>
          </xdr:cNvPr>
          <xdr:cNvSpPr/>
        </xdr:nvSpPr>
        <xdr:spPr>
          <a:xfrm>
            <a:off x="3594652" y="952499"/>
            <a:ext cx="1838739" cy="529699"/>
          </a:xfrm>
          <a:prstGeom prst="wedgeEllipseCallout">
            <a:avLst>
              <a:gd name="adj1" fmla="val -48744"/>
              <a:gd name="adj2" fmla="val 64229"/>
            </a:avLst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2AE17CBD-FFF0-E6D1-B339-812D81940383}"/>
              </a:ext>
            </a:extLst>
          </xdr:cNvPr>
          <xdr:cNvSpPr txBox="1"/>
        </xdr:nvSpPr>
        <xdr:spPr>
          <a:xfrm>
            <a:off x="3785152" y="1030537"/>
            <a:ext cx="1581978" cy="4768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800"/>
              <a:t>数字を入れると年・月・日の</a:t>
            </a:r>
            <a:endParaRPr kumimoji="1" lang="en-US" altLang="ja-JP" sz="800"/>
          </a:p>
          <a:p>
            <a:r>
              <a:rPr kumimoji="1" lang="ja-JP" altLang="en-US" sz="800"/>
              <a:t>文字が出ます</a:t>
            </a:r>
            <a:endParaRPr kumimoji="1" lang="en-US" altLang="ja-JP" sz="800"/>
          </a:p>
          <a:p>
            <a:endParaRPr kumimoji="1" lang="en-US" altLang="ja-JP" sz="900"/>
          </a:p>
          <a:p>
            <a:endParaRPr kumimoji="1" lang="ja-JP" altLang="en-US" sz="1100"/>
          </a:p>
        </xdr:txBody>
      </xdr:sp>
    </xdr:grpSp>
    <xdr:clientData/>
  </xdr:twoCellAnchor>
  <xdr:twoCellAnchor>
    <xdr:from>
      <xdr:col>8</xdr:col>
      <xdr:colOff>161926</xdr:colOff>
      <xdr:row>17</xdr:row>
      <xdr:rowOff>180976</xdr:rowOff>
    </xdr:from>
    <xdr:to>
      <xdr:col>11</xdr:col>
      <xdr:colOff>133351</xdr:colOff>
      <xdr:row>20</xdr:row>
      <xdr:rowOff>205850</xdr:rowOff>
    </xdr:to>
    <xdr:sp macro="" textlink="">
      <xdr:nvSpPr>
        <xdr:cNvPr id="5" name="吹き出し: 円形 4">
          <a:extLst>
            <a:ext uri="{FF2B5EF4-FFF2-40B4-BE49-F238E27FC236}">
              <a16:creationId xmlns:a16="http://schemas.microsoft.com/office/drawing/2014/main" id="{A1BB8206-A6AA-4292-85B6-3B39D12E5657}"/>
            </a:ext>
          </a:extLst>
        </xdr:cNvPr>
        <xdr:cNvSpPr/>
      </xdr:nvSpPr>
      <xdr:spPr>
        <a:xfrm>
          <a:off x="4276726" y="5000626"/>
          <a:ext cx="1028700" cy="844024"/>
        </a:xfrm>
        <a:prstGeom prst="wedgeEllipseCallout">
          <a:avLst>
            <a:gd name="adj1" fmla="val -40411"/>
            <a:gd name="adj2" fmla="val 7325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219075</xdr:colOff>
      <xdr:row>18</xdr:row>
      <xdr:rowOff>147470</xdr:rowOff>
    </xdr:from>
    <xdr:to>
      <xdr:col>11</xdr:col>
      <xdr:colOff>171450</xdr:colOff>
      <xdr:row>20</xdr:row>
      <xdr:rowOff>278711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E542C94-F030-4082-AECD-B768B4EE9ED2}"/>
            </a:ext>
          </a:extLst>
        </xdr:cNvPr>
        <xdr:cNvSpPr txBox="1"/>
      </xdr:nvSpPr>
      <xdr:spPr>
        <a:xfrm>
          <a:off x="4333875" y="5157620"/>
          <a:ext cx="1009650" cy="7598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10</a:t>
          </a:r>
          <a:r>
            <a:rPr kumimoji="1" lang="ja-JP" altLang="en-US" sz="800"/>
            <a:t>進法で記入</a:t>
          </a:r>
          <a:endParaRPr kumimoji="1" lang="en-US" altLang="ja-JP" sz="800"/>
        </a:p>
        <a:p>
          <a:r>
            <a:rPr kumimoji="1" lang="ja-JP" altLang="en-US" sz="800"/>
            <a:t>例</a:t>
          </a:r>
          <a:r>
            <a:rPr kumimoji="1" lang="en-US" altLang="ja-JP" sz="800"/>
            <a:t>143</a:t>
          </a:r>
          <a:r>
            <a:rPr kumimoji="1" lang="ja-JP" altLang="en-US" sz="800"/>
            <a:t>時間</a:t>
          </a:r>
          <a:r>
            <a:rPr kumimoji="1" lang="en-US" altLang="ja-JP" sz="800"/>
            <a:t>45</a:t>
          </a:r>
          <a:r>
            <a:rPr kumimoji="1" lang="ja-JP" altLang="en-US" sz="800"/>
            <a:t>分＝</a:t>
          </a:r>
          <a:r>
            <a:rPr kumimoji="1" lang="en-US" altLang="ja-JP" sz="800"/>
            <a:t>143.75</a:t>
          </a:r>
          <a:r>
            <a:rPr kumimoji="1" lang="ja-JP" altLang="en-US" sz="800"/>
            <a:t>時間</a:t>
          </a:r>
          <a:endParaRPr kumimoji="1" lang="en-US" altLang="ja-JP" sz="800"/>
        </a:p>
        <a:p>
          <a:endParaRPr kumimoji="1" lang="en-US" altLang="ja-JP" sz="900"/>
        </a:p>
        <a:p>
          <a:endParaRPr kumimoji="1" lang="ja-JP" altLang="en-US" sz="1100"/>
        </a:p>
      </xdr:txBody>
    </xdr:sp>
    <xdr:clientData/>
  </xdr:twoCellAnchor>
  <xdr:twoCellAnchor>
    <xdr:from>
      <xdr:col>11</xdr:col>
      <xdr:colOff>161925</xdr:colOff>
      <xdr:row>18</xdr:row>
      <xdr:rowOff>238125</xdr:rowOff>
    </xdr:from>
    <xdr:to>
      <xdr:col>14</xdr:col>
      <xdr:colOff>38514</xdr:colOff>
      <xdr:row>20</xdr:row>
      <xdr:rowOff>272524</xdr:rowOff>
    </xdr:to>
    <xdr:sp macro="" textlink="">
      <xdr:nvSpPr>
        <xdr:cNvPr id="7" name="吹き出し: 円形 6">
          <a:extLst>
            <a:ext uri="{FF2B5EF4-FFF2-40B4-BE49-F238E27FC236}">
              <a16:creationId xmlns:a16="http://schemas.microsoft.com/office/drawing/2014/main" id="{148A77F1-301E-4B7F-A2ED-8F4357171F0B}"/>
            </a:ext>
          </a:extLst>
        </xdr:cNvPr>
        <xdr:cNvSpPr/>
      </xdr:nvSpPr>
      <xdr:spPr>
        <a:xfrm>
          <a:off x="5334000" y="5248275"/>
          <a:ext cx="1838739" cy="663049"/>
        </a:xfrm>
        <a:prstGeom prst="wedgeEllipseCallout">
          <a:avLst>
            <a:gd name="adj1" fmla="val -48744"/>
            <a:gd name="adj2" fmla="val 64229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314325</xdr:colOff>
      <xdr:row>19</xdr:row>
      <xdr:rowOff>28574</xdr:rowOff>
    </xdr:from>
    <xdr:to>
      <xdr:col>14</xdr:col>
      <xdr:colOff>207479</xdr:colOff>
      <xdr:row>20</xdr:row>
      <xdr:rowOff>266700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0E31491-452B-434F-AFD0-E38B4B84A098}"/>
            </a:ext>
          </a:extLst>
        </xdr:cNvPr>
        <xdr:cNvSpPr txBox="1"/>
      </xdr:nvSpPr>
      <xdr:spPr>
        <a:xfrm>
          <a:off x="5486400" y="5353049"/>
          <a:ext cx="1855304" cy="552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1,250×143.75</a:t>
          </a:r>
          <a:r>
            <a:rPr kumimoji="1" lang="ja-JP" altLang="en-US" sz="900"/>
            <a:t>＝</a:t>
          </a:r>
          <a:r>
            <a:rPr kumimoji="1" lang="en-US" altLang="ja-JP" sz="900"/>
            <a:t>179,687.5</a:t>
          </a:r>
        </a:p>
        <a:p>
          <a:r>
            <a:rPr kumimoji="1" lang="ja-JP" altLang="en-US" sz="700"/>
            <a:t>のような式が入ってます。</a:t>
          </a:r>
          <a:r>
            <a:rPr kumimoji="1" lang="en-US" altLang="ja-JP" sz="700"/>
            <a:t>1</a:t>
          </a:r>
          <a:r>
            <a:rPr kumimoji="1" lang="ja-JP" altLang="en-US" sz="700"/>
            <a:t>円未満は</a:t>
          </a:r>
          <a:endParaRPr kumimoji="1" lang="en-US" altLang="ja-JP" sz="700"/>
        </a:p>
        <a:p>
          <a:r>
            <a:rPr kumimoji="1" lang="ja-JP" altLang="en-US" sz="700"/>
            <a:t>切り捨てです。</a:t>
          </a:r>
        </a:p>
      </xdr:txBody>
    </xdr:sp>
    <xdr:clientData/>
  </xdr:twoCellAnchor>
  <xdr:twoCellAnchor>
    <xdr:from>
      <xdr:col>4</xdr:col>
      <xdr:colOff>76201</xdr:colOff>
      <xdr:row>18</xdr:row>
      <xdr:rowOff>238125</xdr:rowOff>
    </xdr:from>
    <xdr:to>
      <xdr:col>6</xdr:col>
      <xdr:colOff>342901</xdr:colOff>
      <xdr:row>20</xdr:row>
      <xdr:rowOff>253475</xdr:rowOff>
    </xdr:to>
    <xdr:sp macro="" textlink="">
      <xdr:nvSpPr>
        <xdr:cNvPr id="9" name="吹き出し: 円形 8">
          <a:extLst>
            <a:ext uri="{FF2B5EF4-FFF2-40B4-BE49-F238E27FC236}">
              <a16:creationId xmlns:a16="http://schemas.microsoft.com/office/drawing/2014/main" id="{454A5254-F610-4D80-84B1-B59BFEF979DC}"/>
            </a:ext>
          </a:extLst>
        </xdr:cNvPr>
        <xdr:cNvSpPr/>
      </xdr:nvSpPr>
      <xdr:spPr>
        <a:xfrm>
          <a:off x="2667001" y="5248275"/>
          <a:ext cx="1028700" cy="644000"/>
        </a:xfrm>
        <a:prstGeom prst="wedgeEllipseCallout">
          <a:avLst>
            <a:gd name="adj1" fmla="val 16997"/>
            <a:gd name="adj2" fmla="val 68666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247650</xdr:colOff>
      <xdr:row>19</xdr:row>
      <xdr:rowOff>42696</xdr:rowOff>
    </xdr:from>
    <xdr:to>
      <xdr:col>6</xdr:col>
      <xdr:colOff>304800</xdr:colOff>
      <xdr:row>20</xdr:row>
      <xdr:rowOff>152401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73B8A78-533E-41B0-9A61-F578E6CC1D16}"/>
            </a:ext>
          </a:extLst>
        </xdr:cNvPr>
        <xdr:cNvSpPr txBox="1"/>
      </xdr:nvSpPr>
      <xdr:spPr>
        <a:xfrm>
          <a:off x="2838450" y="5367171"/>
          <a:ext cx="819150" cy="424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残業時間は</a:t>
          </a:r>
          <a:endParaRPr kumimoji="1" lang="en-US" altLang="ja-JP" sz="800"/>
        </a:p>
        <a:p>
          <a:r>
            <a:rPr kumimoji="1" lang="ja-JP" altLang="en-US" sz="800"/>
            <a:t>対象外です</a:t>
          </a:r>
          <a:endParaRPr kumimoji="1" lang="en-US" altLang="ja-JP" sz="800"/>
        </a:p>
        <a:p>
          <a:endParaRPr kumimoji="1" lang="en-US" altLang="ja-JP" sz="9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BAB18-6E2C-4459-BAC5-86A57B3697BB}">
  <sheetPr>
    <pageSetUpPr fitToPage="1"/>
  </sheetPr>
  <dimension ref="A1:S56"/>
  <sheetViews>
    <sheetView tabSelected="1" view="pageBreakPreview" topLeftCell="A24" zoomScale="115" zoomScaleNormal="100" zoomScaleSheetLayoutView="115" workbookViewId="0">
      <selection activeCell="A3" sqref="A3"/>
    </sheetView>
  </sheetViews>
  <sheetFormatPr defaultRowHeight="13.5" x14ac:dyDescent="0.15"/>
  <cols>
    <col min="2" max="2" width="10.5" bestFit="1" customWidth="1"/>
    <col min="3" max="3" width="10.25" customWidth="1"/>
    <col min="4" max="5" width="4.625" customWidth="1"/>
    <col min="6" max="6" width="5.375" bestFit="1" customWidth="1"/>
    <col min="7" max="7" width="5.375" customWidth="1"/>
    <col min="8" max="11" width="4.625" customWidth="1"/>
    <col min="12" max="12" width="5.375" bestFit="1" customWidth="1"/>
    <col min="13" max="13" width="4.625" customWidth="1"/>
    <col min="14" max="14" width="14.375" customWidth="1"/>
    <col min="15" max="15" width="8.5" customWidth="1"/>
  </cols>
  <sheetData>
    <row r="1" spans="1:16" x14ac:dyDescent="0.15">
      <c r="N1" t="s">
        <v>74</v>
      </c>
    </row>
    <row r="2" spans="1:16" ht="24.95" customHeight="1" x14ac:dyDescent="0.15">
      <c r="A2" s="139" t="s">
        <v>83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</row>
    <row r="3" spans="1:16" ht="1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6" ht="24.95" customHeight="1" x14ac:dyDescent="0.15">
      <c r="H4" s="140" t="s">
        <v>1</v>
      </c>
      <c r="I4" s="141"/>
      <c r="J4" s="142"/>
      <c r="K4" s="140"/>
      <c r="L4" s="141"/>
      <c r="M4" s="141"/>
      <c r="N4" s="142"/>
      <c r="O4" s="68"/>
      <c r="P4" s="4"/>
    </row>
    <row r="5" spans="1:16" ht="15" customHeight="1" thickBot="1" x14ac:dyDescent="0.2"/>
    <row r="6" spans="1:16" ht="24.95" customHeight="1" x14ac:dyDescent="0.15">
      <c r="B6" s="143" t="s">
        <v>77</v>
      </c>
      <c r="C6" s="122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6"/>
    </row>
    <row r="7" spans="1:16" ht="24.95" customHeight="1" thickBot="1" x14ac:dyDescent="0.2">
      <c r="B7" s="138" t="s">
        <v>2</v>
      </c>
      <c r="C7" s="118"/>
      <c r="D7" s="12" t="s">
        <v>3</v>
      </c>
      <c r="E7" s="8"/>
      <c r="F7" s="9"/>
      <c r="G7" s="10"/>
      <c r="H7" s="11" t="s">
        <v>4</v>
      </c>
      <c r="I7" s="12" t="s">
        <v>3</v>
      </c>
      <c r="J7" s="8"/>
      <c r="K7" s="9"/>
      <c r="L7" s="10"/>
      <c r="M7" s="12"/>
      <c r="N7" s="13"/>
    </row>
    <row r="8" spans="1:16" ht="15" customHeight="1" thickBot="1" x14ac:dyDescent="0.2">
      <c r="C8" s="1"/>
      <c r="E8" s="14"/>
      <c r="F8" s="15"/>
      <c r="G8" s="16"/>
      <c r="H8" s="1"/>
      <c r="J8" s="14"/>
      <c r="K8" s="15"/>
      <c r="L8" s="16"/>
    </row>
    <row r="9" spans="1:16" ht="24.95" customHeight="1" x14ac:dyDescent="0.15">
      <c r="B9" s="143" t="s">
        <v>76</v>
      </c>
      <c r="C9" s="122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6"/>
    </row>
    <row r="10" spans="1:16" ht="24.95" customHeight="1" x14ac:dyDescent="0.15">
      <c r="B10" s="148" t="s">
        <v>6</v>
      </c>
      <c r="C10" s="149"/>
      <c r="D10" s="23" t="s">
        <v>3</v>
      </c>
      <c r="E10" s="19"/>
      <c r="F10" s="20"/>
      <c r="G10" s="21"/>
      <c r="H10" s="22" t="s">
        <v>4</v>
      </c>
      <c r="I10" s="23" t="s">
        <v>3</v>
      </c>
      <c r="J10" s="19"/>
      <c r="K10" s="20"/>
      <c r="L10" s="21"/>
      <c r="M10" s="22" t="s">
        <v>7</v>
      </c>
      <c r="N10" s="24" t="s">
        <v>64</v>
      </c>
    </row>
    <row r="11" spans="1:16" ht="24.95" customHeight="1" thickBot="1" x14ac:dyDescent="0.2">
      <c r="B11" s="138" t="s">
        <v>8</v>
      </c>
      <c r="C11" s="118"/>
      <c r="D11" s="12" t="s">
        <v>3</v>
      </c>
      <c r="E11" s="8"/>
      <c r="F11" s="9"/>
      <c r="G11" s="10"/>
      <c r="H11" s="11" t="s">
        <v>4</v>
      </c>
      <c r="I11" s="12" t="s">
        <v>3</v>
      </c>
      <c r="J11" s="8"/>
      <c r="K11" s="9"/>
      <c r="L11" s="10"/>
      <c r="M11" s="12"/>
      <c r="N11" s="13"/>
    </row>
    <row r="12" spans="1:16" ht="15" customHeight="1" thickBot="1" x14ac:dyDescent="0.2"/>
    <row r="13" spans="1:16" ht="24.95" customHeight="1" x14ac:dyDescent="0.15">
      <c r="B13" s="150" t="s">
        <v>33</v>
      </c>
      <c r="C13" s="5" t="s">
        <v>9</v>
      </c>
      <c r="D13" s="153"/>
      <c r="E13" s="154"/>
      <c r="F13" s="153" t="s">
        <v>10</v>
      </c>
      <c r="G13" s="154"/>
      <c r="H13" s="155" t="s">
        <v>11</v>
      </c>
      <c r="I13" s="155"/>
      <c r="J13" s="156"/>
      <c r="K13" s="157"/>
      <c r="L13" s="157"/>
      <c r="M13" s="157"/>
      <c r="N13" s="158"/>
    </row>
    <row r="14" spans="1:16" ht="24.95" customHeight="1" x14ac:dyDescent="0.15">
      <c r="B14" s="151"/>
      <c r="C14" s="17" t="s">
        <v>12</v>
      </c>
      <c r="D14" s="108"/>
      <c r="E14" s="123"/>
      <c r="F14" s="108" t="s">
        <v>10</v>
      </c>
      <c r="G14" s="109"/>
      <c r="H14" s="159" t="s">
        <v>11</v>
      </c>
      <c r="I14" s="159"/>
      <c r="J14" s="160"/>
      <c r="K14" s="161"/>
      <c r="L14" s="161"/>
      <c r="M14" s="161"/>
      <c r="N14" s="162"/>
    </row>
    <row r="15" spans="1:16" ht="24.95" customHeight="1" x14ac:dyDescent="0.15">
      <c r="B15" s="151"/>
      <c r="C15" s="17" t="s">
        <v>13</v>
      </c>
      <c r="D15" s="25"/>
      <c r="E15" s="26"/>
      <c r="F15" s="108" t="s">
        <v>10</v>
      </c>
      <c r="G15" s="109"/>
      <c r="H15" s="159" t="s">
        <v>11</v>
      </c>
      <c r="I15" s="159"/>
      <c r="J15" s="108"/>
      <c r="K15" s="109"/>
      <c r="L15" s="109"/>
      <c r="M15" s="109"/>
      <c r="N15" s="110"/>
    </row>
    <row r="16" spans="1:16" ht="24.95" customHeight="1" thickBot="1" x14ac:dyDescent="0.2">
      <c r="B16" s="152"/>
      <c r="C16" s="6" t="s">
        <v>14</v>
      </c>
      <c r="D16" s="135"/>
      <c r="E16" s="135"/>
      <c r="F16" s="135"/>
      <c r="G16" s="135"/>
      <c r="H16" s="117" t="s">
        <v>16</v>
      </c>
      <c r="I16" s="117"/>
      <c r="J16" s="137"/>
      <c r="K16" s="116"/>
      <c r="L16" s="117"/>
      <c r="M16" s="117"/>
      <c r="N16" s="118"/>
    </row>
    <row r="17" spans="1:19" ht="15" customHeight="1" x14ac:dyDescent="0.15"/>
    <row r="18" spans="1:19" ht="24.75" customHeight="1" thickBot="1" x14ac:dyDescent="0.2">
      <c r="C18" t="s">
        <v>18</v>
      </c>
      <c r="E18" s="2" t="s">
        <v>78</v>
      </c>
    </row>
    <row r="19" spans="1:19" ht="24.95" customHeight="1" x14ac:dyDescent="0.15">
      <c r="B19" s="5" t="s">
        <v>19</v>
      </c>
      <c r="C19" s="119" t="s">
        <v>20</v>
      </c>
      <c r="D19" s="120"/>
      <c r="E19" s="120"/>
      <c r="F19" s="121"/>
      <c r="G19" s="147" t="s">
        <v>21</v>
      </c>
      <c r="H19" s="147"/>
      <c r="I19" s="147" t="s">
        <v>65</v>
      </c>
      <c r="J19" s="163"/>
      <c r="K19" s="109" t="s">
        <v>22</v>
      </c>
      <c r="L19" s="109"/>
      <c r="M19" s="123"/>
      <c r="N19" s="41" t="s">
        <v>66</v>
      </c>
    </row>
    <row r="20" spans="1:19" ht="24.95" customHeight="1" x14ac:dyDescent="0.15">
      <c r="A20" s="88" t="s">
        <v>75</v>
      </c>
      <c r="B20" s="69"/>
      <c r="C20" s="70"/>
      <c r="D20" s="71" t="s">
        <v>4</v>
      </c>
      <c r="E20" s="164"/>
      <c r="F20" s="165"/>
      <c r="G20" s="166">
        <f>D13</f>
        <v>0</v>
      </c>
      <c r="H20" s="166"/>
      <c r="I20" s="167"/>
      <c r="J20" s="168"/>
      <c r="K20" s="102" t="e">
        <f>ROUNDDOWN(G20*I21/E21,0)</f>
        <v>#DIV/0!</v>
      </c>
      <c r="L20" s="104"/>
      <c r="M20" s="104"/>
      <c r="N20" s="72" t="e">
        <f>IF(K20&gt;200000,200000,K20)</f>
        <v>#DIV/0!</v>
      </c>
      <c r="O20" s="31"/>
    </row>
    <row r="21" spans="1:19" ht="24.95" customHeight="1" thickBot="1" x14ac:dyDescent="0.2">
      <c r="B21" s="6" t="s">
        <v>67</v>
      </c>
      <c r="C21" s="169" t="s">
        <v>68</v>
      </c>
      <c r="D21" s="169"/>
      <c r="E21" s="170"/>
      <c r="F21" s="170"/>
      <c r="G21" s="169" t="s">
        <v>69</v>
      </c>
      <c r="H21" s="169"/>
      <c r="I21" s="170"/>
      <c r="J21" s="171"/>
      <c r="K21" s="73"/>
      <c r="L21" s="73"/>
      <c r="M21" s="73"/>
      <c r="N21" s="74"/>
      <c r="O21" s="31"/>
      <c r="Q21" s="16"/>
      <c r="S21" s="16"/>
    </row>
    <row r="22" spans="1:19" ht="15" customHeight="1" thickBot="1" x14ac:dyDescent="0.2">
      <c r="B22" s="1"/>
      <c r="C22" s="52"/>
      <c r="D22" s="52"/>
      <c r="E22" s="53"/>
      <c r="F22" s="53"/>
      <c r="G22" s="52"/>
      <c r="H22" s="52"/>
      <c r="I22" s="53"/>
      <c r="J22" s="53"/>
      <c r="K22" s="67"/>
      <c r="L22" s="67"/>
      <c r="M22" s="67"/>
      <c r="N22" s="75"/>
      <c r="O22" s="31"/>
      <c r="Q22" s="16"/>
      <c r="S22" s="16"/>
    </row>
    <row r="23" spans="1:19" ht="24.95" customHeight="1" x14ac:dyDescent="0.15">
      <c r="B23" s="5" t="s">
        <v>19</v>
      </c>
      <c r="C23" s="119" t="s">
        <v>20</v>
      </c>
      <c r="D23" s="120"/>
      <c r="E23" s="120"/>
      <c r="F23" s="121"/>
      <c r="G23" s="147" t="s">
        <v>21</v>
      </c>
      <c r="H23" s="147"/>
      <c r="I23" s="147" t="s">
        <v>65</v>
      </c>
      <c r="J23" s="163"/>
      <c r="K23" s="109" t="s">
        <v>22</v>
      </c>
      <c r="L23" s="109"/>
      <c r="M23" s="123"/>
      <c r="N23" s="41" t="s">
        <v>66</v>
      </c>
    </row>
    <row r="24" spans="1:19" ht="24.95" customHeight="1" x14ac:dyDescent="0.15">
      <c r="B24" s="42"/>
      <c r="C24" s="29"/>
      <c r="D24" s="30" t="s">
        <v>4</v>
      </c>
      <c r="E24" s="114"/>
      <c r="F24" s="115"/>
      <c r="G24" s="159"/>
      <c r="H24" s="159"/>
      <c r="I24" s="172"/>
      <c r="J24" s="173"/>
      <c r="K24" s="101">
        <f t="shared" ref="K24:K30" si="0">G24+I24</f>
        <v>0</v>
      </c>
      <c r="L24" s="101"/>
      <c r="M24" s="102"/>
      <c r="N24" s="72">
        <f t="shared" ref="N24:N30" si="1">IF(K24&gt;200000,200000,K24)</f>
        <v>0</v>
      </c>
      <c r="O24" s="31"/>
    </row>
    <row r="25" spans="1:19" ht="24.95" customHeight="1" x14ac:dyDescent="0.15">
      <c r="B25" s="42"/>
      <c r="C25" s="29"/>
      <c r="D25" s="30" t="s">
        <v>4</v>
      </c>
      <c r="E25" s="114"/>
      <c r="F25" s="115"/>
      <c r="G25" s="159"/>
      <c r="H25" s="159"/>
      <c r="I25" s="172"/>
      <c r="J25" s="173"/>
      <c r="K25" s="101">
        <f t="shared" si="0"/>
        <v>0</v>
      </c>
      <c r="L25" s="101"/>
      <c r="M25" s="102"/>
      <c r="N25" s="72">
        <f t="shared" si="1"/>
        <v>0</v>
      </c>
      <c r="O25" s="31"/>
    </row>
    <row r="26" spans="1:19" ht="24.95" customHeight="1" x14ac:dyDescent="0.15">
      <c r="B26" s="42"/>
      <c r="C26" s="29"/>
      <c r="D26" s="30" t="s">
        <v>4</v>
      </c>
      <c r="E26" s="114"/>
      <c r="F26" s="115"/>
      <c r="G26" s="159"/>
      <c r="H26" s="159"/>
      <c r="I26" s="172"/>
      <c r="J26" s="173"/>
      <c r="K26" s="101">
        <f t="shared" si="0"/>
        <v>0</v>
      </c>
      <c r="L26" s="101"/>
      <c r="M26" s="102"/>
      <c r="N26" s="72">
        <f t="shared" si="1"/>
        <v>0</v>
      </c>
      <c r="O26" s="31"/>
    </row>
    <row r="27" spans="1:19" ht="24.95" customHeight="1" x14ac:dyDescent="0.15">
      <c r="B27" s="42"/>
      <c r="C27" s="29"/>
      <c r="D27" s="30" t="s">
        <v>4</v>
      </c>
      <c r="E27" s="114"/>
      <c r="F27" s="115"/>
      <c r="G27" s="159"/>
      <c r="H27" s="159"/>
      <c r="I27" s="172"/>
      <c r="J27" s="173"/>
      <c r="K27" s="101">
        <f t="shared" si="0"/>
        <v>0</v>
      </c>
      <c r="L27" s="101"/>
      <c r="M27" s="102"/>
      <c r="N27" s="72">
        <f t="shared" si="1"/>
        <v>0</v>
      </c>
      <c r="O27" s="31"/>
    </row>
    <row r="28" spans="1:19" ht="24.95" customHeight="1" x14ac:dyDescent="0.15">
      <c r="B28" s="42"/>
      <c r="C28" s="29"/>
      <c r="D28" s="30" t="s">
        <v>4</v>
      </c>
      <c r="E28" s="114"/>
      <c r="F28" s="115"/>
      <c r="G28" s="159"/>
      <c r="H28" s="159"/>
      <c r="I28" s="172"/>
      <c r="J28" s="173"/>
      <c r="K28" s="101">
        <f t="shared" si="0"/>
        <v>0</v>
      </c>
      <c r="L28" s="101"/>
      <c r="M28" s="102"/>
      <c r="N28" s="72">
        <f t="shared" si="1"/>
        <v>0</v>
      </c>
      <c r="O28" s="31"/>
    </row>
    <row r="29" spans="1:19" ht="24.95" customHeight="1" x14ac:dyDescent="0.15">
      <c r="B29" s="42"/>
      <c r="C29" s="29"/>
      <c r="D29" s="30" t="s">
        <v>4</v>
      </c>
      <c r="E29" s="114"/>
      <c r="F29" s="115"/>
      <c r="G29" s="159"/>
      <c r="H29" s="159"/>
      <c r="I29" s="172"/>
      <c r="J29" s="173"/>
      <c r="K29" s="101">
        <f t="shared" si="0"/>
        <v>0</v>
      </c>
      <c r="L29" s="101"/>
      <c r="M29" s="102"/>
      <c r="N29" s="72">
        <f t="shared" si="1"/>
        <v>0</v>
      </c>
      <c r="O29" s="31"/>
    </row>
    <row r="30" spans="1:19" ht="24.95" customHeight="1" thickBot="1" x14ac:dyDescent="0.2">
      <c r="B30" s="89"/>
      <c r="C30" s="90"/>
      <c r="D30" s="91" t="s">
        <v>4</v>
      </c>
      <c r="E30" s="174"/>
      <c r="F30" s="175"/>
      <c r="G30" s="176"/>
      <c r="H30" s="176"/>
      <c r="I30" s="177"/>
      <c r="J30" s="178"/>
      <c r="K30" s="101">
        <f t="shared" si="0"/>
        <v>0</v>
      </c>
      <c r="L30" s="101"/>
      <c r="M30" s="102"/>
      <c r="N30" s="72">
        <f t="shared" si="1"/>
        <v>0</v>
      </c>
      <c r="O30" s="31"/>
    </row>
    <row r="31" spans="1:19" ht="15" customHeight="1" thickBot="1" x14ac:dyDescent="0.2">
      <c r="C31" s="32"/>
      <c r="D31" s="33"/>
      <c r="E31" s="34"/>
      <c r="F31" s="34"/>
      <c r="G31" s="35"/>
      <c r="H31" s="35"/>
      <c r="I31" s="35"/>
      <c r="J31" s="35"/>
      <c r="K31" s="35"/>
      <c r="L31" s="35"/>
      <c r="M31" s="35"/>
      <c r="N31" s="36"/>
    </row>
    <row r="32" spans="1:19" ht="24.95" customHeight="1" x14ac:dyDescent="0.15">
      <c r="B32" s="5" t="s">
        <v>19</v>
      </c>
      <c r="C32" s="119" t="s">
        <v>20</v>
      </c>
      <c r="D32" s="120"/>
      <c r="E32" s="120"/>
      <c r="F32" s="121"/>
      <c r="G32" s="147" t="s">
        <v>21</v>
      </c>
      <c r="H32" s="147"/>
      <c r="I32" s="147" t="s">
        <v>65</v>
      </c>
      <c r="J32" s="163"/>
      <c r="K32" s="109" t="s">
        <v>22</v>
      </c>
      <c r="L32" s="109"/>
      <c r="M32" s="123"/>
      <c r="N32" s="41" t="s">
        <v>66</v>
      </c>
    </row>
    <row r="33" spans="1:19" ht="24.95" customHeight="1" x14ac:dyDescent="0.15">
      <c r="A33" s="88" t="s">
        <v>75</v>
      </c>
      <c r="B33" s="64"/>
      <c r="C33" s="65"/>
      <c r="D33" s="66" t="s">
        <v>4</v>
      </c>
      <c r="E33" s="106"/>
      <c r="F33" s="107"/>
      <c r="G33" s="179"/>
      <c r="H33" s="179"/>
      <c r="I33" s="180"/>
      <c r="J33" s="181"/>
      <c r="K33" s="102" t="e">
        <f>ROUNDDOWN(G33*I34/E34,0)</f>
        <v>#DIV/0!</v>
      </c>
      <c r="L33" s="104"/>
      <c r="M33" s="104"/>
      <c r="N33" s="72" t="e">
        <f>IF(K33&gt;200000,200000,K33)</f>
        <v>#DIV/0!</v>
      </c>
      <c r="O33" s="31"/>
    </row>
    <row r="34" spans="1:19" ht="24.95" customHeight="1" thickBot="1" x14ac:dyDescent="0.2">
      <c r="B34" s="76" t="s">
        <v>67</v>
      </c>
      <c r="C34" s="183" t="s">
        <v>68</v>
      </c>
      <c r="D34" s="183"/>
      <c r="E34" s="184"/>
      <c r="F34" s="184"/>
      <c r="G34" s="183" t="s">
        <v>69</v>
      </c>
      <c r="H34" s="183"/>
      <c r="I34" s="184"/>
      <c r="J34" s="185"/>
      <c r="K34" s="73"/>
      <c r="L34" s="73"/>
      <c r="M34" s="73"/>
      <c r="N34" s="74"/>
      <c r="O34" s="31"/>
      <c r="Q34" s="16"/>
      <c r="S34" s="16"/>
    </row>
    <row r="35" spans="1:19" ht="15" customHeight="1" x14ac:dyDescent="0.15">
      <c r="B35" s="77"/>
      <c r="C35" s="78"/>
      <c r="D35" s="78"/>
      <c r="E35" s="79"/>
      <c r="F35" s="79"/>
      <c r="G35" s="78"/>
      <c r="H35" s="78"/>
      <c r="I35" s="79"/>
      <c r="J35" s="79"/>
      <c r="K35" s="54"/>
      <c r="L35" s="54"/>
      <c r="M35" s="54"/>
      <c r="N35" s="36"/>
      <c r="O35" s="31"/>
      <c r="Q35" s="16"/>
      <c r="S35" s="16"/>
    </row>
    <row r="36" spans="1:19" ht="24.95" customHeight="1" x14ac:dyDescent="0.15">
      <c r="B36" s="103" t="s">
        <v>70</v>
      </c>
      <c r="C36" s="103"/>
      <c r="D36" s="103"/>
      <c r="E36" s="103"/>
      <c r="F36" s="103"/>
      <c r="G36" s="103"/>
      <c r="H36" s="103"/>
      <c r="I36" s="103"/>
      <c r="J36" s="103"/>
      <c r="K36" s="104" t="e">
        <f>SUM(K20:K33)</f>
        <v>#DIV/0!</v>
      </c>
      <c r="L36" s="104">
        <f>SUM(I20:I33)</f>
        <v>0</v>
      </c>
      <c r="M36" s="104">
        <f>SUM(J20:J33)</f>
        <v>0</v>
      </c>
      <c r="N36" s="80" t="e">
        <f>SUM(N20:N33)</f>
        <v>#DIV/0!</v>
      </c>
    </row>
    <row r="37" spans="1:19" ht="24.95" customHeight="1" x14ac:dyDescent="0.15">
      <c r="H37" s="1"/>
      <c r="I37" s="1"/>
      <c r="J37" s="1"/>
      <c r="K37" s="182" t="s">
        <v>48</v>
      </c>
      <c r="L37" s="182"/>
      <c r="M37" s="182"/>
      <c r="N37" s="81" t="s">
        <v>49</v>
      </c>
    </row>
    <row r="38" spans="1:19" ht="15" customHeight="1" x14ac:dyDescent="0.15">
      <c r="H38" s="1"/>
      <c r="I38" s="1"/>
      <c r="J38" s="1"/>
      <c r="K38" s="82"/>
      <c r="L38" s="82"/>
      <c r="M38" s="82"/>
      <c r="N38" s="83"/>
    </row>
    <row r="39" spans="1:19" ht="30" customHeight="1" x14ac:dyDescent="0.15">
      <c r="K39" s="93" t="s">
        <v>71</v>
      </c>
      <c r="L39" s="94"/>
      <c r="M39" s="94"/>
      <c r="N39" s="84" t="e">
        <f>IF(N36&gt;2000000,2000000,N36)</f>
        <v>#DIV/0!</v>
      </c>
      <c r="O39" s="85"/>
    </row>
    <row r="40" spans="1:19" ht="30" customHeight="1" x14ac:dyDescent="0.15">
      <c r="K40" s="95" t="s">
        <v>23</v>
      </c>
      <c r="L40" s="95"/>
      <c r="M40" s="95"/>
      <c r="N40" s="86" t="e">
        <f>ROUNDDOWN(N39/2,0)</f>
        <v>#DIV/0!</v>
      </c>
    </row>
    <row r="41" spans="1:19" ht="30" customHeight="1" thickBot="1" x14ac:dyDescent="0.2">
      <c r="E41" s="92"/>
      <c r="F41" s="96" t="s">
        <v>51</v>
      </c>
      <c r="G41" s="96"/>
      <c r="H41" s="96"/>
      <c r="I41" s="96"/>
      <c r="J41" s="96"/>
      <c r="K41" s="96"/>
      <c r="L41" s="96"/>
      <c r="M41" s="96"/>
      <c r="N41" s="87" t="e">
        <f>ROUNDDOWN(N40,-3)</f>
        <v>#DIV/0!</v>
      </c>
      <c r="O41" s="31"/>
    </row>
    <row r="42" spans="1:19" ht="20.100000000000001" customHeight="1" thickTop="1" x14ac:dyDescent="0.15"/>
    <row r="43" spans="1:19" ht="20.100000000000001" customHeight="1" x14ac:dyDescent="0.15"/>
    <row r="44" spans="1:19" ht="20.100000000000001" customHeight="1" x14ac:dyDescent="0.15"/>
    <row r="45" spans="1:19" ht="20.100000000000001" customHeight="1" x14ac:dyDescent="0.15"/>
    <row r="46" spans="1:19" ht="20.100000000000001" customHeight="1" x14ac:dyDescent="0.15"/>
    <row r="47" spans="1:19" ht="20.100000000000001" customHeight="1" x14ac:dyDescent="0.15"/>
    <row r="48" spans="1:19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</sheetData>
  <mergeCells count="87">
    <mergeCell ref="F41:M41"/>
    <mergeCell ref="K37:M37"/>
    <mergeCell ref="K39:M39"/>
    <mergeCell ref="K40:M40"/>
    <mergeCell ref="C34:D34"/>
    <mergeCell ref="E34:F34"/>
    <mergeCell ref="G34:H34"/>
    <mergeCell ref="I34:J34"/>
    <mergeCell ref="B36:J36"/>
    <mergeCell ref="K36:M36"/>
    <mergeCell ref="C32:F32"/>
    <mergeCell ref="G32:H32"/>
    <mergeCell ref="I32:J32"/>
    <mergeCell ref="K32:M32"/>
    <mergeCell ref="E33:F33"/>
    <mergeCell ref="G33:H33"/>
    <mergeCell ref="I33:J33"/>
    <mergeCell ref="K33:M33"/>
    <mergeCell ref="E29:F29"/>
    <mergeCell ref="G29:H29"/>
    <mergeCell ref="I29:J29"/>
    <mergeCell ref="K29:M29"/>
    <mergeCell ref="E30:F30"/>
    <mergeCell ref="G30:H30"/>
    <mergeCell ref="I30:J30"/>
    <mergeCell ref="K30:M30"/>
    <mergeCell ref="E27:F27"/>
    <mergeCell ref="G27:H27"/>
    <mergeCell ref="I27:J27"/>
    <mergeCell ref="K27:M27"/>
    <mergeCell ref="E28:F28"/>
    <mergeCell ref="G28:H28"/>
    <mergeCell ref="I28:J28"/>
    <mergeCell ref="K28:M28"/>
    <mergeCell ref="E25:F25"/>
    <mergeCell ref="G25:H25"/>
    <mergeCell ref="I25:J25"/>
    <mergeCell ref="K25:M25"/>
    <mergeCell ref="E26:F26"/>
    <mergeCell ref="G26:H26"/>
    <mergeCell ref="I26:J26"/>
    <mergeCell ref="K26:M26"/>
    <mergeCell ref="C23:F23"/>
    <mergeCell ref="G23:H23"/>
    <mergeCell ref="I23:J23"/>
    <mergeCell ref="K23:M23"/>
    <mergeCell ref="E24:F24"/>
    <mergeCell ref="G24:H24"/>
    <mergeCell ref="I24:J24"/>
    <mergeCell ref="K24:M24"/>
    <mergeCell ref="E20:F20"/>
    <mergeCell ref="G20:H20"/>
    <mergeCell ref="I20:J20"/>
    <mergeCell ref="K20:M20"/>
    <mergeCell ref="C21:D21"/>
    <mergeCell ref="E21:F21"/>
    <mergeCell ref="G21:H21"/>
    <mergeCell ref="I21:J21"/>
    <mergeCell ref="D16:G16"/>
    <mergeCell ref="H16:J16"/>
    <mergeCell ref="K16:N16"/>
    <mergeCell ref="C19:F19"/>
    <mergeCell ref="G19:H19"/>
    <mergeCell ref="I19:J19"/>
    <mergeCell ref="K19:M19"/>
    <mergeCell ref="B9:C9"/>
    <mergeCell ref="D9:N9"/>
    <mergeCell ref="B10:C10"/>
    <mergeCell ref="B11:C11"/>
    <mergeCell ref="B13:B16"/>
    <mergeCell ref="D13:E13"/>
    <mergeCell ref="F13:G13"/>
    <mergeCell ref="H13:I13"/>
    <mergeCell ref="J13:N13"/>
    <mergeCell ref="D14:E14"/>
    <mergeCell ref="F14:G14"/>
    <mergeCell ref="H14:I14"/>
    <mergeCell ref="J14:N14"/>
    <mergeCell ref="F15:G15"/>
    <mergeCell ref="H15:I15"/>
    <mergeCell ref="J15:N15"/>
    <mergeCell ref="B7:C7"/>
    <mergeCell ref="A2:O2"/>
    <mergeCell ref="H4:J4"/>
    <mergeCell ref="K4:N4"/>
    <mergeCell ref="B6:C6"/>
    <mergeCell ref="D6:N6"/>
  </mergeCells>
  <phoneticPr fontId="3"/>
  <printOptions horizontalCentered="1"/>
  <pageMargins left="0.70866141732283472" right="0.70866141732283472" top="0.55118110236220474" bottom="0.55118110236220474" header="0.31496062992125984" footer="0.31496062992125984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EB34D-9221-4C9D-9F6F-E98C93E3B675}">
  <sheetPr>
    <pageSetUpPr fitToPage="1"/>
  </sheetPr>
  <dimension ref="A1:S56"/>
  <sheetViews>
    <sheetView view="pageBreakPreview" zoomScale="115" zoomScaleNormal="100" zoomScaleSheetLayoutView="115" workbookViewId="0">
      <selection activeCell="A3" sqref="A3"/>
    </sheetView>
  </sheetViews>
  <sheetFormatPr defaultRowHeight="13.5" x14ac:dyDescent="0.15"/>
  <cols>
    <col min="2" max="2" width="10.5" bestFit="1" customWidth="1"/>
    <col min="3" max="3" width="10.25" customWidth="1"/>
    <col min="4" max="5" width="4.625" customWidth="1"/>
    <col min="6" max="6" width="5.375" bestFit="1" customWidth="1"/>
    <col min="7" max="7" width="5.375" customWidth="1"/>
    <col min="8" max="11" width="4.625" customWidth="1"/>
    <col min="12" max="12" width="5.375" bestFit="1" customWidth="1"/>
    <col min="13" max="13" width="4.625" customWidth="1"/>
    <col min="14" max="14" width="14.375" customWidth="1"/>
    <col min="15" max="15" width="8.5" customWidth="1"/>
  </cols>
  <sheetData>
    <row r="1" spans="1:16" x14ac:dyDescent="0.15">
      <c r="N1" t="s">
        <v>74</v>
      </c>
    </row>
    <row r="2" spans="1:16" ht="24.95" customHeight="1" x14ac:dyDescent="0.15">
      <c r="A2" s="139" t="s">
        <v>83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</row>
    <row r="3" spans="1:16" ht="1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6" ht="24.95" customHeight="1" x14ac:dyDescent="0.15">
      <c r="H4" s="140" t="s">
        <v>1</v>
      </c>
      <c r="I4" s="141"/>
      <c r="J4" s="142"/>
      <c r="K4" s="140" t="s">
        <v>79</v>
      </c>
      <c r="L4" s="141"/>
      <c r="M4" s="141"/>
      <c r="N4" s="142"/>
      <c r="O4" s="68"/>
      <c r="P4" s="4"/>
    </row>
    <row r="5" spans="1:16" ht="15" customHeight="1" thickBot="1" x14ac:dyDescent="0.2"/>
    <row r="6" spans="1:16" ht="24.95" customHeight="1" x14ac:dyDescent="0.15">
      <c r="B6" s="143" t="s">
        <v>77</v>
      </c>
      <c r="C6" s="122"/>
      <c r="D6" s="145" t="s">
        <v>24</v>
      </c>
      <c r="E6" s="145"/>
      <c r="F6" s="145"/>
      <c r="G6" s="145"/>
      <c r="H6" s="145"/>
      <c r="I6" s="145"/>
      <c r="J6" s="145"/>
      <c r="K6" s="145"/>
      <c r="L6" s="145"/>
      <c r="M6" s="145"/>
      <c r="N6" s="146"/>
    </row>
    <row r="7" spans="1:16" ht="24.95" customHeight="1" thickBot="1" x14ac:dyDescent="0.2">
      <c r="B7" s="138" t="s">
        <v>2</v>
      </c>
      <c r="C7" s="118"/>
      <c r="D7" s="12" t="s">
        <v>3</v>
      </c>
      <c r="E7" s="8">
        <v>8</v>
      </c>
      <c r="F7" s="9">
        <v>5</v>
      </c>
      <c r="G7" s="10">
        <v>3</v>
      </c>
      <c r="H7" s="11" t="s">
        <v>4</v>
      </c>
      <c r="I7" s="12" t="s">
        <v>3</v>
      </c>
      <c r="J7" s="8">
        <v>9</v>
      </c>
      <c r="K7" s="9">
        <v>2</v>
      </c>
      <c r="L7" s="10">
        <v>20</v>
      </c>
      <c r="M7" s="12"/>
      <c r="N7" s="13"/>
    </row>
    <row r="8" spans="1:16" ht="15" customHeight="1" thickBot="1" x14ac:dyDescent="0.2">
      <c r="C8" s="1"/>
      <c r="E8" s="14"/>
      <c r="F8" s="15"/>
      <c r="G8" s="16"/>
      <c r="H8" s="1"/>
      <c r="J8" s="14"/>
      <c r="K8" s="15"/>
      <c r="L8" s="16"/>
    </row>
    <row r="9" spans="1:16" ht="24.95" customHeight="1" x14ac:dyDescent="0.15">
      <c r="B9" s="143" t="s">
        <v>76</v>
      </c>
      <c r="C9" s="122"/>
      <c r="D9" s="145" t="s">
        <v>25</v>
      </c>
      <c r="E9" s="145"/>
      <c r="F9" s="145"/>
      <c r="G9" s="145"/>
      <c r="H9" s="145"/>
      <c r="I9" s="145"/>
      <c r="J9" s="145"/>
      <c r="K9" s="145"/>
      <c r="L9" s="145"/>
      <c r="M9" s="145"/>
      <c r="N9" s="146"/>
    </row>
    <row r="10" spans="1:16" ht="24.95" customHeight="1" x14ac:dyDescent="0.15">
      <c r="B10" s="148" t="s">
        <v>6</v>
      </c>
      <c r="C10" s="149"/>
      <c r="D10" s="23" t="s">
        <v>3</v>
      </c>
      <c r="E10" s="19">
        <v>8</v>
      </c>
      <c r="F10" s="20">
        <v>4</v>
      </c>
      <c r="G10" s="21">
        <v>1</v>
      </c>
      <c r="H10" s="22" t="s">
        <v>4</v>
      </c>
      <c r="I10" s="23"/>
      <c r="J10" s="19"/>
      <c r="K10" s="20"/>
      <c r="L10" s="21"/>
      <c r="M10" s="22" t="s">
        <v>7</v>
      </c>
      <c r="N10" s="24" t="s">
        <v>64</v>
      </c>
    </row>
    <row r="11" spans="1:16" ht="24.95" customHeight="1" thickBot="1" x14ac:dyDescent="0.2">
      <c r="B11" s="138" t="s">
        <v>8</v>
      </c>
      <c r="C11" s="118"/>
      <c r="D11" s="12" t="s">
        <v>3</v>
      </c>
      <c r="E11" s="8">
        <v>8</v>
      </c>
      <c r="F11" s="9">
        <v>5</v>
      </c>
      <c r="G11" s="10">
        <v>3</v>
      </c>
      <c r="H11" s="11" t="s">
        <v>4</v>
      </c>
      <c r="I11" s="12" t="s">
        <v>3</v>
      </c>
      <c r="J11" s="8">
        <v>9</v>
      </c>
      <c r="K11" s="9">
        <v>2</v>
      </c>
      <c r="L11" s="10">
        <v>20</v>
      </c>
      <c r="M11" s="12"/>
      <c r="N11" s="13"/>
    </row>
    <row r="12" spans="1:16" ht="15" customHeight="1" thickBot="1" x14ac:dyDescent="0.2"/>
    <row r="13" spans="1:16" ht="24.95" customHeight="1" x14ac:dyDescent="0.15">
      <c r="B13" s="150" t="s">
        <v>33</v>
      </c>
      <c r="C13" s="5" t="s">
        <v>9</v>
      </c>
      <c r="D13" s="153">
        <v>195000</v>
      </c>
      <c r="E13" s="154"/>
      <c r="F13" s="153" t="s">
        <v>10</v>
      </c>
      <c r="G13" s="154"/>
      <c r="H13" s="155" t="s">
        <v>11</v>
      </c>
      <c r="I13" s="155"/>
      <c r="J13" s="156" t="s">
        <v>72</v>
      </c>
      <c r="K13" s="157"/>
      <c r="L13" s="157"/>
      <c r="M13" s="157"/>
      <c r="N13" s="158"/>
    </row>
    <row r="14" spans="1:16" ht="24.95" customHeight="1" x14ac:dyDescent="0.15">
      <c r="B14" s="151"/>
      <c r="C14" s="17" t="s">
        <v>12</v>
      </c>
      <c r="D14" s="108">
        <v>207000</v>
      </c>
      <c r="E14" s="123"/>
      <c r="F14" s="108" t="s">
        <v>10</v>
      </c>
      <c r="G14" s="109"/>
      <c r="H14" s="159" t="s">
        <v>11</v>
      </c>
      <c r="I14" s="159"/>
      <c r="J14" s="160" t="s">
        <v>73</v>
      </c>
      <c r="K14" s="161"/>
      <c r="L14" s="161"/>
      <c r="M14" s="161"/>
      <c r="N14" s="162"/>
    </row>
    <row r="15" spans="1:16" ht="24.95" customHeight="1" x14ac:dyDescent="0.15">
      <c r="B15" s="151"/>
      <c r="C15" s="17" t="s">
        <v>13</v>
      </c>
      <c r="D15" s="25"/>
      <c r="E15" s="26"/>
      <c r="F15" s="108" t="s">
        <v>10</v>
      </c>
      <c r="G15" s="109"/>
      <c r="H15" s="159" t="s">
        <v>11</v>
      </c>
      <c r="I15" s="159"/>
      <c r="J15" s="108"/>
      <c r="K15" s="109"/>
      <c r="L15" s="109"/>
      <c r="M15" s="109"/>
      <c r="N15" s="110"/>
    </row>
    <row r="16" spans="1:16" ht="24.95" customHeight="1" thickBot="1" x14ac:dyDescent="0.2">
      <c r="B16" s="152"/>
      <c r="C16" s="6" t="s">
        <v>14</v>
      </c>
      <c r="D16" s="135" t="s">
        <v>15</v>
      </c>
      <c r="E16" s="135"/>
      <c r="F16" s="135"/>
      <c r="G16" s="135"/>
      <c r="H16" s="117" t="s">
        <v>16</v>
      </c>
      <c r="I16" s="117"/>
      <c r="J16" s="137"/>
      <c r="K16" s="116" t="s">
        <v>17</v>
      </c>
      <c r="L16" s="117"/>
      <c r="M16" s="117"/>
      <c r="N16" s="118"/>
    </row>
    <row r="17" spans="1:19" ht="15" customHeight="1" x14ac:dyDescent="0.15"/>
    <row r="18" spans="1:19" ht="24.75" customHeight="1" thickBot="1" x14ac:dyDescent="0.2">
      <c r="C18" t="s">
        <v>18</v>
      </c>
      <c r="E18" s="2" t="s">
        <v>78</v>
      </c>
    </row>
    <row r="19" spans="1:19" ht="24.95" customHeight="1" x14ac:dyDescent="0.15">
      <c r="B19" s="5" t="s">
        <v>19</v>
      </c>
      <c r="C19" s="119" t="s">
        <v>20</v>
      </c>
      <c r="D19" s="120"/>
      <c r="E19" s="120"/>
      <c r="F19" s="121"/>
      <c r="G19" s="147" t="s">
        <v>21</v>
      </c>
      <c r="H19" s="147"/>
      <c r="I19" s="147" t="s">
        <v>65</v>
      </c>
      <c r="J19" s="163"/>
      <c r="K19" s="109" t="s">
        <v>22</v>
      </c>
      <c r="L19" s="109"/>
      <c r="M19" s="123"/>
      <c r="N19" s="41" t="s">
        <v>66</v>
      </c>
    </row>
    <row r="20" spans="1:19" ht="24.95" customHeight="1" x14ac:dyDescent="0.15">
      <c r="A20" s="88" t="s">
        <v>75</v>
      </c>
      <c r="B20" s="69">
        <v>46174</v>
      </c>
      <c r="C20" s="70">
        <v>46145</v>
      </c>
      <c r="D20" s="71" t="s">
        <v>4</v>
      </c>
      <c r="E20" s="164">
        <v>46173</v>
      </c>
      <c r="F20" s="165"/>
      <c r="G20" s="166">
        <f>D13</f>
        <v>195000</v>
      </c>
      <c r="H20" s="166"/>
      <c r="I20" s="167"/>
      <c r="J20" s="168"/>
      <c r="K20" s="102">
        <f>ROUNDDOWN(G20*I21/E21,0)</f>
        <v>184166</v>
      </c>
      <c r="L20" s="104"/>
      <c r="M20" s="104"/>
      <c r="N20" s="72">
        <f>IF(K20&gt;200000,200000,K20)</f>
        <v>184166</v>
      </c>
      <c r="O20" s="31"/>
    </row>
    <row r="21" spans="1:19" ht="24.95" customHeight="1" thickBot="1" x14ac:dyDescent="0.2">
      <c r="B21" s="6" t="s">
        <v>67</v>
      </c>
      <c r="C21" s="169" t="s">
        <v>68</v>
      </c>
      <c r="D21" s="169"/>
      <c r="E21" s="170">
        <v>18</v>
      </c>
      <c r="F21" s="170"/>
      <c r="G21" s="169" t="s">
        <v>69</v>
      </c>
      <c r="H21" s="169"/>
      <c r="I21" s="170">
        <v>17</v>
      </c>
      <c r="J21" s="171"/>
      <c r="K21" s="73"/>
      <c r="L21" s="73"/>
      <c r="M21" s="73"/>
      <c r="N21" s="74"/>
      <c r="O21" s="31"/>
      <c r="Q21" s="16"/>
      <c r="S21" s="16"/>
    </row>
    <row r="22" spans="1:19" ht="15" customHeight="1" thickBot="1" x14ac:dyDescent="0.2">
      <c r="B22" s="1"/>
      <c r="C22" s="52"/>
      <c r="D22" s="52"/>
      <c r="E22" s="53"/>
      <c r="F22" s="53"/>
      <c r="G22" s="52"/>
      <c r="H22" s="52"/>
      <c r="I22" s="53"/>
      <c r="J22" s="53"/>
      <c r="K22" s="67"/>
      <c r="L22" s="67"/>
      <c r="M22" s="67"/>
      <c r="N22" s="75"/>
      <c r="O22" s="31"/>
      <c r="Q22" s="16"/>
      <c r="S22" s="16"/>
    </row>
    <row r="23" spans="1:19" ht="24.95" customHeight="1" x14ac:dyDescent="0.15">
      <c r="B23" s="5" t="s">
        <v>19</v>
      </c>
      <c r="C23" s="119" t="s">
        <v>20</v>
      </c>
      <c r="D23" s="120"/>
      <c r="E23" s="120"/>
      <c r="F23" s="121"/>
      <c r="G23" s="147" t="s">
        <v>21</v>
      </c>
      <c r="H23" s="147"/>
      <c r="I23" s="147" t="s">
        <v>65</v>
      </c>
      <c r="J23" s="163"/>
      <c r="K23" s="109" t="s">
        <v>22</v>
      </c>
      <c r="L23" s="109"/>
      <c r="M23" s="123"/>
      <c r="N23" s="41" t="s">
        <v>66</v>
      </c>
    </row>
    <row r="24" spans="1:19" ht="24.95" customHeight="1" x14ac:dyDescent="0.15">
      <c r="B24" s="42">
        <v>46204</v>
      </c>
      <c r="C24" s="29">
        <f>E20+1</f>
        <v>46174</v>
      </c>
      <c r="D24" s="30" t="s">
        <v>4</v>
      </c>
      <c r="E24" s="114">
        <v>46203</v>
      </c>
      <c r="F24" s="115"/>
      <c r="G24" s="159">
        <f>$D$13</f>
        <v>195000</v>
      </c>
      <c r="H24" s="159"/>
      <c r="I24" s="172">
        <v>-9750</v>
      </c>
      <c r="J24" s="173"/>
      <c r="K24" s="101">
        <f t="shared" ref="K24:K30" si="0">G24+I24</f>
        <v>185250</v>
      </c>
      <c r="L24" s="101"/>
      <c r="M24" s="102"/>
      <c r="N24" s="72">
        <f t="shared" ref="N24:N30" si="1">IF(K24&gt;200000,200000,K24)</f>
        <v>185250</v>
      </c>
      <c r="O24" s="31"/>
    </row>
    <row r="25" spans="1:19" ht="24.95" customHeight="1" x14ac:dyDescent="0.15">
      <c r="B25" s="42">
        <v>46235</v>
      </c>
      <c r="C25" s="29">
        <f>E24+1</f>
        <v>46204</v>
      </c>
      <c r="D25" s="30" t="s">
        <v>4</v>
      </c>
      <c r="E25" s="114">
        <v>46265</v>
      </c>
      <c r="F25" s="115"/>
      <c r="G25" s="159">
        <f t="shared" ref="G25:G30" si="2">$D$14</f>
        <v>207000</v>
      </c>
      <c r="H25" s="159"/>
      <c r="I25" s="172"/>
      <c r="J25" s="173"/>
      <c r="K25" s="101">
        <f t="shared" si="0"/>
        <v>207000</v>
      </c>
      <c r="L25" s="101"/>
      <c r="M25" s="102"/>
      <c r="N25" s="72">
        <f t="shared" si="1"/>
        <v>200000</v>
      </c>
      <c r="O25" s="31"/>
    </row>
    <row r="26" spans="1:19" ht="24.95" customHeight="1" x14ac:dyDescent="0.15">
      <c r="B26" s="42">
        <v>46266</v>
      </c>
      <c r="C26" s="29">
        <f>E25+1</f>
        <v>46266</v>
      </c>
      <c r="D26" s="30" t="s">
        <v>4</v>
      </c>
      <c r="E26" s="114">
        <v>46295</v>
      </c>
      <c r="F26" s="115"/>
      <c r="G26" s="159">
        <f t="shared" si="2"/>
        <v>207000</v>
      </c>
      <c r="H26" s="159"/>
      <c r="I26" s="172"/>
      <c r="J26" s="173"/>
      <c r="K26" s="101">
        <f t="shared" si="0"/>
        <v>207000</v>
      </c>
      <c r="L26" s="101"/>
      <c r="M26" s="102"/>
      <c r="N26" s="72">
        <f t="shared" si="1"/>
        <v>200000</v>
      </c>
      <c r="O26" s="31"/>
    </row>
    <row r="27" spans="1:19" ht="24.95" customHeight="1" x14ac:dyDescent="0.15">
      <c r="B27" s="42">
        <v>46296</v>
      </c>
      <c r="C27" s="29">
        <f t="shared" ref="C27:C30" si="3">E26+1</f>
        <v>46296</v>
      </c>
      <c r="D27" s="30" t="s">
        <v>4</v>
      </c>
      <c r="E27" s="114">
        <v>46326</v>
      </c>
      <c r="F27" s="115"/>
      <c r="G27" s="159">
        <f t="shared" si="2"/>
        <v>207000</v>
      </c>
      <c r="H27" s="159"/>
      <c r="I27" s="172"/>
      <c r="J27" s="173"/>
      <c r="K27" s="101">
        <f t="shared" si="0"/>
        <v>207000</v>
      </c>
      <c r="L27" s="101"/>
      <c r="M27" s="102"/>
      <c r="N27" s="72">
        <f t="shared" si="1"/>
        <v>200000</v>
      </c>
      <c r="O27" s="31"/>
    </row>
    <row r="28" spans="1:19" ht="24.95" customHeight="1" x14ac:dyDescent="0.15">
      <c r="B28" s="42">
        <v>46327</v>
      </c>
      <c r="C28" s="29">
        <f t="shared" si="3"/>
        <v>46327</v>
      </c>
      <c r="D28" s="30" t="s">
        <v>4</v>
      </c>
      <c r="E28" s="114">
        <v>46356</v>
      </c>
      <c r="F28" s="115"/>
      <c r="G28" s="159">
        <f t="shared" si="2"/>
        <v>207000</v>
      </c>
      <c r="H28" s="159"/>
      <c r="I28" s="172"/>
      <c r="J28" s="173"/>
      <c r="K28" s="101">
        <f t="shared" si="0"/>
        <v>207000</v>
      </c>
      <c r="L28" s="101"/>
      <c r="M28" s="102"/>
      <c r="N28" s="72">
        <f t="shared" si="1"/>
        <v>200000</v>
      </c>
      <c r="O28" s="31"/>
    </row>
    <row r="29" spans="1:19" ht="24.95" customHeight="1" x14ac:dyDescent="0.15">
      <c r="B29" s="42">
        <v>46357</v>
      </c>
      <c r="C29" s="29">
        <f t="shared" si="3"/>
        <v>46357</v>
      </c>
      <c r="D29" s="30" t="s">
        <v>4</v>
      </c>
      <c r="E29" s="114">
        <v>46387</v>
      </c>
      <c r="F29" s="115"/>
      <c r="G29" s="159">
        <f t="shared" si="2"/>
        <v>207000</v>
      </c>
      <c r="H29" s="159"/>
      <c r="I29" s="172"/>
      <c r="J29" s="173"/>
      <c r="K29" s="101">
        <f t="shared" si="0"/>
        <v>207000</v>
      </c>
      <c r="L29" s="101"/>
      <c r="M29" s="102"/>
      <c r="N29" s="72">
        <f t="shared" si="1"/>
        <v>200000</v>
      </c>
      <c r="O29" s="31"/>
    </row>
    <row r="30" spans="1:19" ht="24.95" customHeight="1" thickBot="1" x14ac:dyDescent="0.2">
      <c r="B30" s="89">
        <v>46388</v>
      </c>
      <c r="C30" s="90">
        <f t="shared" si="3"/>
        <v>46388</v>
      </c>
      <c r="D30" s="91" t="s">
        <v>4</v>
      </c>
      <c r="E30" s="174">
        <v>46418</v>
      </c>
      <c r="F30" s="175"/>
      <c r="G30" s="176">
        <f t="shared" si="2"/>
        <v>207000</v>
      </c>
      <c r="H30" s="176"/>
      <c r="I30" s="177"/>
      <c r="J30" s="178"/>
      <c r="K30" s="101">
        <f t="shared" si="0"/>
        <v>207000</v>
      </c>
      <c r="L30" s="101"/>
      <c r="M30" s="102"/>
      <c r="N30" s="72">
        <f t="shared" si="1"/>
        <v>200000</v>
      </c>
      <c r="O30" s="31"/>
    </row>
    <row r="31" spans="1:19" ht="15" customHeight="1" thickBot="1" x14ac:dyDescent="0.2">
      <c r="C31" s="32"/>
      <c r="D31" s="33"/>
      <c r="E31" s="34"/>
      <c r="F31" s="34"/>
      <c r="G31" s="35"/>
      <c r="H31" s="35"/>
      <c r="I31" s="35"/>
      <c r="J31" s="35"/>
      <c r="K31" s="35"/>
      <c r="L31" s="35"/>
      <c r="M31" s="35"/>
      <c r="N31" s="36"/>
    </row>
    <row r="32" spans="1:19" ht="24.95" customHeight="1" x14ac:dyDescent="0.15">
      <c r="B32" s="5" t="s">
        <v>19</v>
      </c>
      <c r="C32" s="119" t="s">
        <v>20</v>
      </c>
      <c r="D32" s="120"/>
      <c r="E32" s="120"/>
      <c r="F32" s="121"/>
      <c r="G32" s="147" t="s">
        <v>21</v>
      </c>
      <c r="H32" s="147"/>
      <c r="I32" s="147" t="s">
        <v>65</v>
      </c>
      <c r="J32" s="163"/>
      <c r="K32" s="109" t="s">
        <v>22</v>
      </c>
      <c r="L32" s="109"/>
      <c r="M32" s="123"/>
      <c r="N32" s="41" t="s">
        <v>66</v>
      </c>
    </row>
    <row r="33" spans="1:19" ht="24.95" customHeight="1" x14ac:dyDescent="0.15">
      <c r="A33" s="88" t="s">
        <v>75</v>
      </c>
      <c r="B33" s="64">
        <v>45901</v>
      </c>
      <c r="C33" s="65">
        <f>E30+1</f>
        <v>46419</v>
      </c>
      <c r="D33" s="66" t="s">
        <v>4</v>
      </c>
      <c r="E33" s="106">
        <v>46438</v>
      </c>
      <c r="F33" s="107"/>
      <c r="G33" s="179">
        <f>D14</f>
        <v>207000</v>
      </c>
      <c r="H33" s="179"/>
      <c r="I33" s="180"/>
      <c r="J33" s="181"/>
      <c r="K33" s="102">
        <f>ROUNDDOWN(G33*I34/E34,0)</f>
        <v>161000</v>
      </c>
      <c r="L33" s="104"/>
      <c r="M33" s="104"/>
      <c r="N33" s="72">
        <f>IF(K33&gt;200000,200000,K33)</f>
        <v>161000</v>
      </c>
      <c r="O33" s="31"/>
    </row>
    <row r="34" spans="1:19" ht="24.95" customHeight="1" thickBot="1" x14ac:dyDescent="0.2">
      <c r="B34" s="76" t="s">
        <v>67</v>
      </c>
      <c r="C34" s="183" t="s">
        <v>68</v>
      </c>
      <c r="D34" s="183"/>
      <c r="E34" s="184">
        <v>18</v>
      </c>
      <c r="F34" s="184"/>
      <c r="G34" s="183" t="s">
        <v>69</v>
      </c>
      <c r="H34" s="183"/>
      <c r="I34" s="184">
        <v>14</v>
      </c>
      <c r="J34" s="185"/>
      <c r="K34" s="73"/>
      <c r="L34" s="73"/>
      <c r="M34" s="73"/>
      <c r="N34" s="74"/>
      <c r="O34" s="31"/>
      <c r="Q34" s="16"/>
      <c r="S34" s="16"/>
    </row>
    <row r="35" spans="1:19" ht="15" customHeight="1" x14ac:dyDescent="0.15">
      <c r="B35" s="77"/>
      <c r="C35" s="78"/>
      <c r="D35" s="78"/>
      <c r="E35" s="79"/>
      <c r="F35" s="79"/>
      <c r="G35" s="78"/>
      <c r="H35" s="78"/>
      <c r="I35" s="79"/>
      <c r="J35" s="79"/>
      <c r="K35" s="54"/>
      <c r="L35" s="54"/>
      <c r="M35" s="54"/>
      <c r="N35" s="36"/>
      <c r="O35" s="31"/>
      <c r="Q35" s="16"/>
      <c r="S35" s="16"/>
    </row>
    <row r="36" spans="1:19" ht="24.95" customHeight="1" x14ac:dyDescent="0.15">
      <c r="B36" s="103" t="s">
        <v>70</v>
      </c>
      <c r="C36" s="103"/>
      <c r="D36" s="103"/>
      <c r="E36" s="103"/>
      <c r="F36" s="103"/>
      <c r="G36" s="103"/>
      <c r="H36" s="103"/>
      <c r="I36" s="103"/>
      <c r="J36" s="103"/>
      <c r="K36" s="104">
        <f>SUM(K20:K33)</f>
        <v>1772416</v>
      </c>
      <c r="L36" s="104">
        <f>SUM(I20:I33)</f>
        <v>-9733</v>
      </c>
      <c r="M36" s="104">
        <f>SUM(J20:J33)</f>
        <v>0</v>
      </c>
      <c r="N36" s="80">
        <f>SUM(N20:N33)</f>
        <v>1730416</v>
      </c>
    </row>
    <row r="37" spans="1:19" ht="24.95" customHeight="1" x14ac:dyDescent="0.15">
      <c r="H37" s="1"/>
      <c r="I37" s="1"/>
      <c r="J37" s="1"/>
      <c r="K37" s="182" t="s">
        <v>48</v>
      </c>
      <c r="L37" s="182"/>
      <c r="M37" s="182"/>
      <c r="N37" s="81" t="s">
        <v>49</v>
      </c>
    </row>
    <row r="38" spans="1:19" ht="15" customHeight="1" x14ac:dyDescent="0.15">
      <c r="H38" s="1"/>
      <c r="I38" s="1"/>
      <c r="J38" s="1"/>
      <c r="K38" s="82"/>
      <c r="L38" s="82"/>
      <c r="M38" s="82"/>
      <c r="N38" s="83"/>
    </row>
    <row r="39" spans="1:19" ht="30" customHeight="1" x14ac:dyDescent="0.15">
      <c r="K39" s="93" t="s">
        <v>71</v>
      </c>
      <c r="L39" s="94"/>
      <c r="M39" s="94"/>
      <c r="N39" s="84">
        <f>IF(N36&gt;2000000,2000000,N36)</f>
        <v>1730416</v>
      </c>
      <c r="O39" s="85"/>
    </row>
    <row r="40" spans="1:19" ht="30" customHeight="1" x14ac:dyDescent="0.15">
      <c r="K40" s="95" t="s">
        <v>23</v>
      </c>
      <c r="L40" s="95"/>
      <c r="M40" s="95"/>
      <c r="N40" s="86">
        <f>ROUNDDOWN(N39/2,0)</f>
        <v>865208</v>
      </c>
    </row>
    <row r="41" spans="1:19" ht="30" customHeight="1" thickBot="1" x14ac:dyDescent="0.2">
      <c r="F41" s="96" t="s">
        <v>51</v>
      </c>
      <c r="G41" s="96"/>
      <c r="H41" s="96"/>
      <c r="I41" s="96"/>
      <c r="J41" s="96"/>
      <c r="K41" s="96"/>
      <c r="L41" s="96"/>
      <c r="M41" s="96"/>
      <c r="N41" s="87">
        <f>ROUNDDOWN(N40,-3)</f>
        <v>865000</v>
      </c>
      <c r="O41" s="31"/>
    </row>
    <row r="42" spans="1:19" ht="20.100000000000001" customHeight="1" thickTop="1" x14ac:dyDescent="0.15"/>
    <row r="43" spans="1:19" ht="20.100000000000001" customHeight="1" x14ac:dyDescent="0.15"/>
    <row r="44" spans="1:19" ht="20.100000000000001" customHeight="1" x14ac:dyDescent="0.15"/>
    <row r="45" spans="1:19" ht="20.100000000000001" customHeight="1" x14ac:dyDescent="0.15"/>
    <row r="46" spans="1:19" ht="20.100000000000001" customHeight="1" x14ac:dyDescent="0.15"/>
    <row r="47" spans="1:19" ht="20.100000000000001" customHeight="1" x14ac:dyDescent="0.15"/>
    <row r="48" spans="1:19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</sheetData>
  <mergeCells count="87">
    <mergeCell ref="B36:J36"/>
    <mergeCell ref="K36:M36"/>
    <mergeCell ref="F41:M41"/>
    <mergeCell ref="C32:F32"/>
    <mergeCell ref="G32:H32"/>
    <mergeCell ref="I32:J32"/>
    <mergeCell ref="K32:M32"/>
    <mergeCell ref="E33:F33"/>
    <mergeCell ref="G33:H33"/>
    <mergeCell ref="I33:J33"/>
    <mergeCell ref="K33:M33"/>
    <mergeCell ref="K37:M37"/>
    <mergeCell ref="K39:M39"/>
    <mergeCell ref="K40:M40"/>
    <mergeCell ref="C34:D34"/>
    <mergeCell ref="E34:F34"/>
    <mergeCell ref="G34:H34"/>
    <mergeCell ref="I34:J34"/>
    <mergeCell ref="E29:F29"/>
    <mergeCell ref="G29:H29"/>
    <mergeCell ref="I29:J29"/>
    <mergeCell ref="K29:M29"/>
    <mergeCell ref="E30:F30"/>
    <mergeCell ref="G30:H30"/>
    <mergeCell ref="I30:J30"/>
    <mergeCell ref="K30:M30"/>
    <mergeCell ref="E27:F27"/>
    <mergeCell ref="G27:H27"/>
    <mergeCell ref="I27:J27"/>
    <mergeCell ref="K27:M27"/>
    <mergeCell ref="E28:F28"/>
    <mergeCell ref="G28:H28"/>
    <mergeCell ref="I28:J28"/>
    <mergeCell ref="K28:M28"/>
    <mergeCell ref="E25:F25"/>
    <mergeCell ref="G25:H25"/>
    <mergeCell ref="I25:J25"/>
    <mergeCell ref="K25:M25"/>
    <mergeCell ref="E26:F26"/>
    <mergeCell ref="G26:H26"/>
    <mergeCell ref="I26:J26"/>
    <mergeCell ref="K26:M26"/>
    <mergeCell ref="C23:F23"/>
    <mergeCell ref="G23:H23"/>
    <mergeCell ref="I23:J23"/>
    <mergeCell ref="K23:M23"/>
    <mergeCell ref="E24:F24"/>
    <mergeCell ref="G24:H24"/>
    <mergeCell ref="I24:J24"/>
    <mergeCell ref="K24:M24"/>
    <mergeCell ref="E20:F20"/>
    <mergeCell ref="G20:H20"/>
    <mergeCell ref="I20:J20"/>
    <mergeCell ref="K20:M20"/>
    <mergeCell ref="C21:D21"/>
    <mergeCell ref="E21:F21"/>
    <mergeCell ref="G21:H21"/>
    <mergeCell ref="I21:J21"/>
    <mergeCell ref="D16:G16"/>
    <mergeCell ref="H16:J16"/>
    <mergeCell ref="K16:N16"/>
    <mergeCell ref="C19:F19"/>
    <mergeCell ref="G19:H19"/>
    <mergeCell ref="I19:J19"/>
    <mergeCell ref="K19:M19"/>
    <mergeCell ref="B9:C9"/>
    <mergeCell ref="D9:N9"/>
    <mergeCell ref="B10:C10"/>
    <mergeCell ref="B11:C11"/>
    <mergeCell ref="B13:B16"/>
    <mergeCell ref="D13:E13"/>
    <mergeCell ref="F13:G13"/>
    <mergeCell ref="H13:I13"/>
    <mergeCell ref="J13:N13"/>
    <mergeCell ref="D14:E14"/>
    <mergeCell ref="F14:G14"/>
    <mergeCell ref="H14:I14"/>
    <mergeCell ref="J14:N14"/>
    <mergeCell ref="F15:G15"/>
    <mergeCell ref="H15:I15"/>
    <mergeCell ref="J15:N15"/>
    <mergeCell ref="B7:C7"/>
    <mergeCell ref="A2:O2"/>
    <mergeCell ref="H4:J4"/>
    <mergeCell ref="K4:N4"/>
    <mergeCell ref="B6:C6"/>
    <mergeCell ref="D6:N6"/>
  </mergeCells>
  <phoneticPr fontId="3"/>
  <printOptions horizontalCentered="1"/>
  <pageMargins left="0.70866141732283472" right="0.70866141732283472" top="0.55118110236220474" bottom="0.55118110236220474" header="0.31496062992125984" footer="0.31496062992125984"/>
  <pageSetup paperSize="9" scale="8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969DF-B9A3-496A-9D3B-29721486EC21}">
  <sheetPr>
    <pageSetUpPr fitToPage="1"/>
  </sheetPr>
  <dimension ref="A1:S60"/>
  <sheetViews>
    <sheetView topLeftCell="A4" zoomScaleNormal="100" workbookViewId="0">
      <selection activeCell="N43" sqref="N43:N45"/>
    </sheetView>
  </sheetViews>
  <sheetFormatPr defaultRowHeight="13.5" x14ac:dyDescent="0.15"/>
  <cols>
    <col min="1" max="1" width="8.625" customWidth="1"/>
    <col min="2" max="2" width="10.5" bestFit="1" customWidth="1"/>
    <col min="3" max="3" width="10.25" customWidth="1"/>
    <col min="4" max="5" width="4.625" customWidth="1"/>
    <col min="6" max="6" width="5.375" bestFit="1" customWidth="1"/>
    <col min="7" max="7" width="5.375" customWidth="1"/>
    <col min="8" max="11" width="4.625" customWidth="1"/>
    <col min="12" max="12" width="5.375" bestFit="1" customWidth="1"/>
    <col min="13" max="13" width="4.625" customWidth="1"/>
    <col min="14" max="14" width="15.75" customWidth="1"/>
    <col min="15" max="15" width="8.625" customWidth="1"/>
  </cols>
  <sheetData>
    <row r="1" spans="1:16" x14ac:dyDescent="0.15">
      <c r="N1" t="s">
        <v>63</v>
      </c>
    </row>
    <row r="2" spans="1:16" ht="24.95" customHeight="1" x14ac:dyDescent="0.15"/>
    <row r="3" spans="1:16" ht="24.95" customHeight="1" x14ac:dyDescent="0.15">
      <c r="A3" s="139" t="s">
        <v>83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</row>
    <row r="4" spans="1:16" ht="24.95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6" ht="24.95" customHeight="1" x14ac:dyDescent="0.15">
      <c r="H5" s="140" t="s">
        <v>1</v>
      </c>
      <c r="I5" s="141"/>
      <c r="J5" s="142"/>
      <c r="K5" s="140" t="s">
        <v>79</v>
      </c>
      <c r="L5" s="141"/>
      <c r="M5" s="141"/>
      <c r="N5" s="142"/>
      <c r="O5" s="37"/>
      <c r="P5" s="4"/>
    </row>
    <row r="6" spans="1:16" ht="15" customHeight="1" thickBot="1" x14ac:dyDescent="0.2"/>
    <row r="7" spans="1:16" ht="24.95" customHeight="1" x14ac:dyDescent="0.15">
      <c r="B7" s="143" t="s">
        <v>77</v>
      </c>
      <c r="C7" s="121"/>
      <c r="D7" s="144" t="s">
        <v>24</v>
      </c>
      <c r="E7" s="145"/>
      <c r="F7" s="145"/>
      <c r="G7" s="145"/>
      <c r="H7" s="145"/>
      <c r="I7" s="145"/>
      <c r="J7" s="145"/>
      <c r="K7" s="145"/>
      <c r="L7" s="145"/>
      <c r="M7" s="145"/>
      <c r="N7" s="146"/>
    </row>
    <row r="8" spans="1:16" ht="24.95" customHeight="1" thickBot="1" x14ac:dyDescent="0.2">
      <c r="B8" s="138" t="s">
        <v>2</v>
      </c>
      <c r="C8" s="137"/>
      <c r="D8" s="7" t="s">
        <v>3</v>
      </c>
      <c r="E8" s="8">
        <v>8</v>
      </c>
      <c r="F8" s="9">
        <v>5</v>
      </c>
      <c r="G8" s="10">
        <v>1</v>
      </c>
      <c r="H8" s="11" t="s">
        <v>4</v>
      </c>
      <c r="I8" s="12" t="s">
        <v>3</v>
      </c>
      <c r="J8" s="8">
        <v>9</v>
      </c>
      <c r="K8" s="9">
        <v>2</v>
      </c>
      <c r="L8" s="10">
        <v>28</v>
      </c>
      <c r="M8" s="12"/>
      <c r="N8" s="13"/>
    </row>
    <row r="9" spans="1:16" ht="14.25" customHeight="1" thickBot="1" x14ac:dyDescent="0.2">
      <c r="C9" s="1"/>
      <c r="E9" s="14"/>
      <c r="F9" s="15"/>
      <c r="G9" s="16"/>
      <c r="H9" s="1"/>
      <c r="J9" s="14"/>
      <c r="K9" s="15"/>
      <c r="L9" s="16"/>
    </row>
    <row r="10" spans="1:16" ht="24.95" customHeight="1" x14ac:dyDescent="0.15">
      <c r="B10" s="143" t="s">
        <v>76</v>
      </c>
      <c r="C10" s="121"/>
      <c r="D10" s="119" t="s">
        <v>52</v>
      </c>
      <c r="E10" s="120"/>
      <c r="F10" s="121"/>
      <c r="G10" s="119" t="s">
        <v>30</v>
      </c>
      <c r="H10" s="120"/>
      <c r="I10" s="147" t="s">
        <v>53</v>
      </c>
      <c r="J10" s="147"/>
      <c r="K10" s="147"/>
      <c r="L10" s="147"/>
      <c r="M10" s="147"/>
      <c r="N10" s="28" t="s">
        <v>82</v>
      </c>
    </row>
    <row r="11" spans="1:16" ht="24.95" customHeight="1" x14ac:dyDescent="0.15">
      <c r="B11" s="148" t="s">
        <v>6</v>
      </c>
      <c r="C11" s="142"/>
      <c r="D11" s="18" t="s">
        <v>3</v>
      </c>
      <c r="E11" s="19">
        <v>8</v>
      </c>
      <c r="F11" s="20">
        <v>4</v>
      </c>
      <c r="G11" s="21">
        <v>1</v>
      </c>
      <c r="H11" s="22" t="s">
        <v>4</v>
      </c>
      <c r="I11" s="23" t="s">
        <v>3</v>
      </c>
      <c r="J11" s="19">
        <v>9</v>
      </c>
      <c r="K11" s="20">
        <v>1</v>
      </c>
      <c r="L11" s="21">
        <v>31</v>
      </c>
      <c r="M11" s="22"/>
      <c r="N11" s="24"/>
    </row>
    <row r="12" spans="1:16" ht="24.95" customHeight="1" thickBot="1" x14ac:dyDescent="0.2">
      <c r="B12" s="138" t="s">
        <v>8</v>
      </c>
      <c r="C12" s="137"/>
      <c r="D12" s="7" t="s">
        <v>3</v>
      </c>
      <c r="E12" s="8">
        <v>8</v>
      </c>
      <c r="F12" s="9">
        <v>4</v>
      </c>
      <c r="G12" s="10">
        <v>1</v>
      </c>
      <c r="H12" s="11" t="s">
        <v>4</v>
      </c>
      <c r="I12" s="12" t="s">
        <v>3</v>
      </c>
      <c r="J12" s="8">
        <v>9</v>
      </c>
      <c r="K12" s="9">
        <v>1</v>
      </c>
      <c r="L12" s="10">
        <v>31</v>
      </c>
      <c r="M12" s="12"/>
      <c r="N12" s="13"/>
    </row>
    <row r="13" spans="1:16" ht="15" customHeight="1" thickBot="1" x14ac:dyDescent="0.2">
      <c r="C13" s="1"/>
      <c r="E13" s="14"/>
      <c r="F13" s="15"/>
      <c r="G13" s="16"/>
      <c r="H13" s="1"/>
      <c r="J13" s="14"/>
      <c r="K13" s="15"/>
      <c r="L13" s="16"/>
    </row>
    <row r="14" spans="1:16" ht="24.95" customHeight="1" x14ac:dyDescent="0.15">
      <c r="B14" s="124" t="s">
        <v>33</v>
      </c>
      <c r="C14" s="38" t="s">
        <v>56</v>
      </c>
      <c r="D14" s="128">
        <v>1250</v>
      </c>
      <c r="E14" s="129"/>
      <c r="F14" s="128" t="s">
        <v>35</v>
      </c>
      <c r="G14" s="129"/>
      <c r="H14" s="128" t="s">
        <v>11</v>
      </c>
      <c r="I14" s="130"/>
      <c r="J14" s="128" t="s">
        <v>58</v>
      </c>
      <c r="K14" s="129"/>
      <c r="L14" s="129"/>
      <c r="M14" s="129"/>
      <c r="N14" s="131"/>
    </row>
    <row r="15" spans="1:16" ht="24.95" customHeight="1" x14ac:dyDescent="0.15">
      <c r="B15" s="125"/>
      <c r="C15" s="61" t="s">
        <v>57</v>
      </c>
      <c r="D15" s="108">
        <v>1300</v>
      </c>
      <c r="E15" s="109"/>
      <c r="F15" s="108" t="s">
        <v>35</v>
      </c>
      <c r="G15" s="109"/>
      <c r="H15" s="108" t="s">
        <v>11</v>
      </c>
      <c r="I15" s="123"/>
      <c r="J15" s="108" t="s">
        <v>59</v>
      </c>
      <c r="K15" s="109"/>
      <c r="L15" s="109"/>
      <c r="M15" s="109"/>
      <c r="N15" s="110"/>
    </row>
    <row r="16" spans="1:16" ht="24.95" customHeight="1" thickBot="1" x14ac:dyDescent="0.2">
      <c r="B16" s="126"/>
      <c r="C16" s="27" t="s">
        <v>30</v>
      </c>
      <c r="D16" s="132">
        <v>0.375</v>
      </c>
      <c r="E16" s="133"/>
      <c r="F16" s="39" t="s">
        <v>4</v>
      </c>
      <c r="G16" s="134">
        <v>0.70833333333333337</v>
      </c>
      <c r="H16" s="132"/>
      <c r="I16" s="135" t="s">
        <v>37</v>
      </c>
      <c r="J16" s="135"/>
      <c r="K16" s="135" t="s">
        <v>55</v>
      </c>
      <c r="L16" s="135"/>
      <c r="M16" s="135" t="s">
        <v>82</v>
      </c>
      <c r="N16" s="136"/>
    </row>
    <row r="17" spans="1:19" ht="24.95" customHeight="1" thickBot="1" x14ac:dyDescent="0.2">
      <c r="B17" s="127"/>
      <c r="C17" s="27" t="s">
        <v>14</v>
      </c>
      <c r="D17" s="135" t="s">
        <v>15</v>
      </c>
      <c r="E17" s="135"/>
      <c r="F17" s="135"/>
      <c r="G17" s="135"/>
      <c r="H17" s="117" t="s">
        <v>16</v>
      </c>
      <c r="I17" s="117"/>
      <c r="J17" s="137"/>
      <c r="K17" s="116" t="s">
        <v>39</v>
      </c>
      <c r="L17" s="117"/>
      <c r="M17" s="117"/>
      <c r="N17" s="118"/>
    </row>
    <row r="18" spans="1:19" ht="15" customHeight="1" x14ac:dyDescent="0.15"/>
    <row r="19" spans="1:19" ht="24.75" customHeight="1" thickBot="1" x14ac:dyDescent="0.2">
      <c r="B19" t="s">
        <v>80</v>
      </c>
      <c r="D19" s="40"/>
    </row>
    <row r="20" spans="1:19" ht="24.95" customHeight="1" x14ac:dyDescent="0.15">
      <c r="B20" s="5" t="s">
        <v>19</v>
      </c>
      <c r="C20" s="119" t="s">
        <v>41</v>
      </c>
      <c r="D20" s="120"/>
      <c r="E20" s="120"/>
      <c r="F20" s="121"/>
      <c r="G20" s="119" t="s">
        <v>60</v>
      </c>
      <c r="H20" s="120"/>
      <c r="I20" s="120"/>
      <c r="J20" s="122"/>
      <c r="K20" s="109" t="s">
        <v>61</v>
      </c>
      <c r="L20" s="109"/>
      <c r="M20" s="123"/>
      <c r="N20" s="41" t="s">
        <v>62</v>
      </c>
    </row>
    <row r="21" spans="1:19" ht="24.95" customHeight="1" x14ac:dyDescent="0.15">
      <c r="A21" s="1"/>
      <c r="B21" s="42">
        <v>46143</v>
      </c>
      <c r="C21" s="29">
        <v>46113</v>
      </c>
      <c r="D21" s="30" t="s">
        <v>4</v>
      </c>
      <c r="E21" s="114">
        <v>46142</v>
      </c>
      <c r="F21" s="115"/>
      <c r="G21" s="108">
        <f>$D$14</f>
        <v>1250</v>
      </c>
      <c r="H21" s="109"/>
      <c r="I21" s="109"/>
      <c r="J21" s="110"/>
    </row>
    <row r="22" spans="1:19" ht="24.95" customHeight="1" x14ac:dyDescent="0.15">
      <c r="B22" s="17"/>
      <c r="C22" s="43" t="s">
        <v>43</v>
      </c>
      <c r="D22" s="44">
        <v>20</v>
      </c>
      <c r="E22" s="45" t="s">
        <v>44</v>
      </c>
      <c r="F22" s="111" t="s">
        <v>45</v>
      </c>
      <c r="G22" s="112"/>
      <c r="H22" s="113">
        <v>143.75</v>
      </c>
      <c r="I22" s="113"/>
      <c r="J22" s="46" t="s">
        <v>46</v>
      </c>
      <c r="K22" s="100">
        <f>ROUNDDOWN(G21*H22,0)</f>
        <v>179687</v>
      </c>
      <c r="L22" s="101"/>
      <c r="M22" s="102"/>
      <c r="N22" s="47">
        <f>IF(K22&gt;200000,200000,K22)</f>
        <v>179687</v>
      </c>
      <c r="O22" s="31"/>
      <c r="Q22" s="16"/>
      <c r="S22" s="16"/>
    </row>
    <row r="23" spans="1:19" ht="24.95" customHeight="1" x14ac:dyDescent="0.15">
      <c r="B23" s="42">
        <v>46174</v>
      </c>
      <c r="C23" s="29">
        <f>E21+1</f>
        <v>46143</v>
      </c>
      <c r="D23" s="30" t="s">
        <v>4</v>
      </c>
      <c r="E23" s="114">
        <v>46173</v>
      </c>
      <c r="F23" s="115"/>
      <c r="G23" s="108">
        <f>$D$14</f>
        <v>1250</v>
      </c>
      <c r="H23" s="109"/>
      <c r="I23" s="109"/>
      <c r="J23" s="110"/>
      <c r="O23" s="31"/>
      <c r="Q23" s="16"/>
      <c r="S23" s="16"/>
    </row>
    <row r="24" spans="1:19" ht="24.95" customHeight="1" x14ac:dyDescent="0.15">
      <c r="B24" s="17"/>
      <c r="C24" s="43" t="s">
        <v>43</v>
      </c>
      <c r="D24" s="44">
        <v>19</v>
      </c>
      <c r="E24" s="45" t="s">
        <v>44</v>
      </c>
      <c r="F24" s="111" t="s">
        <v>45</v>
      </c>
      <c r="G24" s="112"/>
      <c r="H24" s="113">
        <v>136.5</v>
      </c>
      <c r="I24" s="113"/>
      <c r="J24" s="46" t="s">
        <v>46</v>
      </c>
      <c r="K24" s="100">
        <f>ROUNDDOWN(G23*H24,0)</f>
        <v>170625</v>
      </c>
      <c r="L24" s="101"/>
      <c r="M24" s="102"/>
      <c r="N24" s="47">
        <f>IF(K24&gt;200000,200000,K24)</f>
        <v>170625</v>
      </c>
      <c r="O24" s="31"/>
      <c r="Q24" s="16"/>
      <c r="S24" s="16"/>
    </row>
    <row r="25" spans="1:19" ht="24.95" customHeight="1" x14ac:dyDescent="0.15">
      <c r="B25" s="42">
        <v>46204</v>
      </c>
      <c r="C25" s="29">
        <f>E23+1</f>
        <v>46174</v>
      </c>
      <c r="D25" s="30" t="s">
        <v>4</v>
      </c>
      <c r="E25" s="114">
        <v>46203</v>
      </c>
      <c r="F25" s="115"/>
      <c r="G25" s="108">
        <v>1250</v>
      </c>
      <c r="H25" s="109"/>
      <c r="I25" s="109"/>
      <c r="J25" s="110"/>
      <c r="O25" s="31"/>
      <c r="Q25" s="16"/>
      <c r="S25" s="16"/>
    </row>
    <row r="26" spans="1:19" ht="24.95" customHeight="1" x14ac:dyDescent="0.15">
      <c r="B26" s="17"/>
      <c r="C26" s="43" t="s">
        <v>43</v>
      </c>
      <c r="D26" s="44">
        <v>21</v>
      </c>
      <c r="E26" s="45" t="s">
        <v>44</v>
      </c>
      <c r="F26" s="111" t="s">
        <v>45</v>
      </c>
      <c r="G26" s="112"/>
      <c r="H26" s="113">
        <v>152.25</v>
      </c>
      <c r="I26" s="113"/>
      <c r="J26" s="46" t="s">
        <v>46</v>
      </c>
      <c r="K26" s="100">
        <f>ROUNDDOWN(G25*H26,0)</f>
        <v>190312</v>
      </c>
      <c r="L26" s="101"/>
      <c r="M26" s="102"/>
      <c r="N26" s="47">
        <f>IF(K26&gt;200000,200000,K26)</f>
        <v>190312</v>
      </c>
      <c r="O26" s="31"/>
      <c r="Q26" s="16"/>
      <c r="S26" s="16"/>
    </row>
    <row r="27" spans="1:19" ht="24.95" customHeight="1" x14ac:dyDescent="0.15">
      <c r="B27" s="42">
        <v>46235</v>
      </c>
      <c r="C27" s="29">
        <f>E25+1</f>
        <v>46204</v>
      </c>
      <c r="D27" s="30" t="s">
        <v>4</v>
      </c>
      <c r="E27" s="114">
        <v>46234</v>
      </c>
      <c r="F27" s="115"/>
      <c r="G27" s="108">
        <f>D15</f>
        <v>1300</v>
      </c>
      <c r="H27" s="109"/>
      <c r="I27" s="109"/>
      <c r="J27" s="110"/>
      <c r="O27" s="31"/>
      <c r="Q27" s="16"/>
      <c r="S27" s="16"/>
    </row>
    <row r="28" spans="1:19" ht="24.95" customHeight="1" x14ac:dyDescent="0.15">
      <c r="B28" s="17"/>
      <c r="C28" s="43" t="s">
        <v>43</v>
      </c>
      <c r="D28" s="44">
        <v>23</v>
      </c>
      <c r="E28" s="45" t="s">
        <v>44</v>
      </c>
      <c r="F28" s="111" t="s">
        <v>45</v>
      </c>
      <c r="G28" s="112"/>
      <c r="H28" s="113">
        <v>166.75</v>
      </c>
      <c r="I28" s="113"/>
      <c r="J28" s="46" t="s">
        <v>46</v>
      </c>
      <c r="K28" s="100">
        <f>ROUNDDOWN(G27*H28,0)</f>
        <v>216775</v>
      </c>
      <c r="L28" s="101"/>
      <c r="M28" s="102"/>
      <c r="N28" s="47">
        <f>IF(K28&gt;200000,200000,K28)</f>
        <v>200000</v>
      </c>
      <c r="O28" s="31"/>
      <c r="Q28" s="16"/>
      <c r="S28" s="16"/>
    </row>
    <row r="29" spans="1:19" ht="24.95" customHeight="1" x14ac:dyDescent="0.15">
      <c r="B29" s="42">
        <v>46266</v>
      </c>
      <c r="C29" s="29">
        <f>E27+1</f>
        <v>46235</v>
      </c>
      <c r="D29" s="30" t="s">
        <v>4</v>
      </c>
      <c r="E29" s="114">
        <v>46265</v>
      </c>
      <c r="F29" s="115"/>
      <c r="G29" s="108">
        <f>D15</f>
        <v>1300</v>
      </c>
      <c r="H29" s="109"/>
      <c r="I29" s="109"/>
      <c r="J29" s="110"/>
    </row>
    <row r="30" spans="1:19" ht="24.95" customHeight="1" x14ac:dyDescent="0.15">
      <c r="B30" s="17"/>
      <c r="C30" s="43" t="s">
        <v>43</v>
      </c>
      <c r="D30" s="44">
        <v>19</v>
      </c>
      <c r="E30" s="45" t="s">
        <v>44</v>
      </c>
      <c r="F30" s="111" t="s">
        <v>45</v>
      </c>
      <c r="G30" s="112"/>
      <c r="H30" s="113">
        <v>136.5</v>
      </c>
      <c r="I30" s="113"/>
      <c r="J30" s="46" t="s">
        <v>46</v>
      </c>
      <c r="K30" s="100">
        <f>ROUNDDOWN(G29*H30,0)</f>
        <v>177450</v>
      </c>
      <c r="L30" s="101"/>
      <c r="M30" s="102"/>
      <c r="N30" s="47">
        <f>IF(K30&gt;200000,200000,K30)</f>
        <v>177450</v>
      </c>
      <c r="O30" s="31"/>
      <c r="Q30" s="16"/>
      <c r="S30" s="16"/>
    </row>
    <row r="31" spans="1:19" ht="24.95" customHeight="1" x14ac:dyDescent="0.15">
      <c r="B31" s="42">
        <v>46296</v>
      </c>
      <c r="C31" s="29">
        <f>E29+1</f>
        <v>46266</v>
      </c>
      <c r="D31" s="30" t="s">
        <v>4</v>
      </c>
      <c r="E31" s="114">
        <v>46295</v>
      </c>
      <c r="F31" s="115"/>
      <c r="G31" s="108">
        <f>D15</f>
        <v>1300</v>
      </c>
      <c r="H31" s="109"/>
      <c r="I31" s="109"/>
      <c r="J31" s="110"/>
    </row>
    <row r="32" spans="1:19" ht="24.95" customHeight="1" x14ac:dyDescent="0.15">
      <c r="B32" s="17"/>
      <c r="C32" s="43" t="s">
        <v>43</v>
      </c>
      <c r="D32" s="44">
        <v>21</v>
      </c>
      <c r="E32" s="45" t="s">
        <v>44</v>
      </c>
      <c r="F32" s="111" t="s">
        <v>45</v>
      </c>
      <c r="G32" s="112"/>
      <c r="H32" s="113">
        <v>152.25</v>
      </c>
      <c r="I32" s="113"/>
      <c r="J32" s="46" t="s">
        <v>46</v>
      </c>
      <c r="K32" s="100">
        <f>ROUNDDOWN(G31*H32,0)</f>
        <v>197925</v>
      </c>
      <c r="L32" s="101"/>
      <c r="M32" s="102"/>
      <c r="N32" s="47">
        <f>IF(K32&gt;200000,200000,K32)</f>
        <v>197925</v>
      </c>
      <c r="O32" s="31"/>
      <c r="Q32" s="16"/>
      <c r="S32" s="16"/>
    </row>
    <row r="33" spans="2:19" ht="24.95" customHeight="1" x14ac:dyDescent="0.15">
      <c r="B33" s="42">
        <v>46327</v>
      </c>
      <c r="C33" s="29">
        <f>E31+1</f>
        <v>46296</v>
      </c>
      <c r="D33" s="30" t="s">
        <v>4</v>
      </c>
      <c r="E33" s="114">
        <v>46326</v>
      </c>
      <c r="F33" s="115"/>
      <c r="G33" s="108">
        <f>D15</f>
        <v>1300</v>
      </c>
      <c r="H33" s="109"/>
      <c r="I33" s="109"/>
      <c r="J33" s="110"/>
    </row>
    <row r="34" spans="2:19" ht="24.95" customHeight="1" x14ac:dyDescent="0.15">
      <c r="B34" s="17"/>
      <c r="C34" s="43" t="s">
        <v>43</v>
      </c>
      <c r="D34" s="44">
        <v>23</v>
      </c>
      <c r="E34" s="45" t="s">
        <v>44</v>
      </c>
      <c r="F34" s="111" t="s">
        <v>45</v>
      </c>
      <c r="G34" s="112"/>
      <c r="H34" s="113">
        <v>166.75</v>
      </c>
      <c r="I34" s="113"/>
      <c r="J34" s="46" t="s">
        <v>46</v>
      </c>
      <c r="K34" s="100">
        <f>ROUNDDOWN(G33*H34,0)</f>
        <v>216775</v>
      </c>
      <c r="L34" s="101"/>
      <c r="M34" s="102"/>
      <c r="N34" s="47">
        <f>IF(K34&gt;200000,200000,K34)</f>
        <v>200000</v>
      </c>
      <c r="O34" s="31"/>
      <c r="Q34" s="16"/>
      <c r="S34" s="16"/>
    </row>
    <row r="35" spans="2:19" ht="24.95" customHeight="1" x14ac:dyDescent="0.15">
      <c r="B35" s="42">
        <v>46357</v>
      </c>
      <c r="C35" s="29">
        <f>E33+1</f>
        <v>46327</v>
      </c>
      <c r="D35" s="30" t="s">
        <v>4</v>
      </c>
      <c r="E35" s="114">
        <v>46356</v>
      </c>
      <c r="F35" s="115"/>
      <c r="G35" s="108">
        <f>D15</f>
        <v>1300</v>
      </c>
      <c r="H35" s="109"/>
      <c r="I35" s="109"/>
      <c r="J35" s="110"/>
      <c r="K35" s="62"/>
      <c r="L35" s="62"/>
      <c r="M35" s="62"/>
      <c r="N35" s="63"/>
      <c r="O35" s="31"/>
      <c r="Q35" s="16"/>
      <c r="S35" s="16"/>
    </row>
    <row r="36" spans="2:19" ht="24.95" customHeight="1" x14ac:dyDescent="0.15">
      <c r="B36" s="17"/>
      <c r="C36" s="43" t="s">
        <v>43</v>
      </c>
      <c r="D36" s="44">
        <v>18</v>
      </c>
      <c r="E36" s="45" t="s">
        <v>44</v>
      </c>
      <c r="F36" s="111" t="s">
        <v>45</v>
      </c>
      <c r="G36" s="112"/>
      <c r="H36" s="113">
        <v>129.25</v>
      </c>
      <c r="I36" s="113"/>
      <c r="J36" s="46" t="s">
        <v>46</v>
      </c>
      <c r="K36" s="100">
        <f>ROUNDDOWN(G35*H36,0)</f>
        <v>168025</v>
      </c>
      <c r="L36" s="101"/>
      <c r="M36" s="102"/>
      <c r="N36" s="47">
        <f>IF(K36&gt;200000,200000,K36)</f>
        <v>168025</v>
      </c>
      <c r="O36" s="31"/>
      <c r="Q36" s="16"/>
      <c r="S36" s="16"/>
    </row>
    <row r="37" spans="2:19" ht="24.95" customHeight="1" x14ac:dyDescent="0.15">
      <c r="B37" s="64">
        <v>46388</v>
      </c>
      <c r="C37" s="65">
        <f>E35+1</f>
        <v>46357</v>
      </c>
      <c r="D37" s="66" t="s">
        <v>4</v>
      </c>
      <c r="E37" s="106">
        <v>46387</v>
      </c>
      <c r="F37" s="107"/>
      <c r="G37" s="108">
        <f>D15</f>
        <v>1300</v>
      </c>
      <c r="H37" s="109"/>
      <c r="I37" s="109"/>
      <c r="J37" s="110"/>
    </row>
    <row r="38" spans="2:19" ht="24.95" customHeight="1" thickBot="1" x14ac:dyDescent="0.2">
      <c r="B38" s="6"/>
      <c r="C38" s="48" t="s">
        <v>43</v>
      </c>
      <c r="D38" s="49">
        <v>18</v>
      </c>
      <c r="E38" s="50" t="s">
        <v>44</v>
      </c>
      <c r="F38" s="97" t="s">
        <v>45</v>
      </c>
      <c r="G38" s="98"/>
      <c r="H38" s="99">
        <v>129.25</v>
      </c>
      <c r="I38" s="99"/>
      <c r="J38" s="51" t="s">
        <v>46</v>
      </c>
      <c r="K38" s="100">
        <f>ROUNDDOWN(G37*H38,0)</f>
        <v>168025</v>
      </c>
      <c r="L38" s="101"/>
      <c r="M38" s="102"/>
      <c r="N38" s="47">
        <f>IF(K38&gt;200000,200000,K38)</f>
        <v>168025</v>
      </c>
      <c r="O38" s="31"/>
      <c r="Q38" s="16"/>
      <c r="S38" s="16"/>
    </row>
    <row r="39" spans="2:19" ht="15" customHeight="1" x14ac:dyDescent="0.15">
      <c r="B39" s="1"/>
      <c r="C39" s="52"/>
      <c r="D39" s="52"/>
      <c r="E39" s="53"/>
      <c r="F39" s="53"/>
      <c r="G39" s="52"/>
      <c r="H39" s="52"/>
      <c r="I39" s="53"/>
      <c r="J39" s="53"/>
      <c r="K39" s="54"/>
      <c r="L39" s="54"/>
      <c r="M39" s="54"/>
      <c r="N39" s="36"/>
      <c r="O39" s="31"/>
      <c r="Q39" s="16"/>
      <c r="S39" s="16"/>
    </row>
    <row r="40" spans="2:19" ht="24.95" customHeight="1" x14ac:dyDescent="0.15">
      <c r="B40" s="103" t="s">
        <v>47</v>
      </c>
      <c r="C40" s="103"/>
      <c r="D40" s="103"/>
      <c r="E40" s="103"/>
      <c r="F40" s="103"/>
      <c r="G40" s="103"/>
      <c r="H40" s="103"/>
      <c r="I40" s="103"/>
      <c r="J40" s="103"/>
      <c r="K40" s="104">
        <f>SUM(K22:K38)</f>
        <v>1685599</v>
      </c>
      <c r="L40" s="104">
        <f t="shared" ref="L40:M40" si="0">SUM(I21:I37)</f>
        <v>0</v>
      </c>
      <c r="M40" s="104">
        <f t="shared" si="0"/>
        <v>0</v>
      </c>
      <c r="N40" s="47">
        <f>SUM(N22:N38)</f>
        <v>1652049</v>
      </c>
    </row>
    <row r="41" spans="2:19" ht="24.95" customHeight="1" x14ac:dyDescent="0.15">
      <c r="B41" s="1"/>
      <c r="C41" s="1"/>
      <c r="D41" s="1"/>
      <c r="E41" s="1"/>
      <c r="F41" s="1"/>
      <c r="G41" s="1"/>
      <c r="H41" s="1"/>
      <c r="I41" s="1"/>
      <c r="J41" s="1"/>
      <c r="K41" s="105" t="s">
        <v>48</v>
      </c>
      <c r="L41" s="105"/>
      <c r="M41" s="105"/>
      <c r="N41" s="56" t="s">
        <v>49</v>
      </c>
    </row>
    <row r="42" spans="2:19" ht="15" customHeight="1" x14ac:dyDescent="0.15">
      <c r="B42" s="1"/>
      <c r="C42" s="1"/>
      <c r="D42" s="1"/>
      <c r="E42" s="1"/>
      <c r="F42" s="1"/>
      <c r="G42" s="1"/>
      <c r="H42" s="1"/>
      <c r="I42" s="1"/>
      <c r="J42" s="1"/>
      <c r="K42" s="55"/>
      <c r="L42" s="55"/>
      <c r="M42" s="55"/>
      <c r="N42" s="56"/>
    </row>
    <row r="43" spans="2:19" ht="24.95" customHeight="1" x14ac:dyDescent="0.15">
      <c r="K43" s="93" t="s">
        <v>50</v>
      </c>
      <c r="L43" s="94"/>
      <c r="M43" s="94"/>
      <c r="N43" s="57">
        <f>IF(N40&gt;2000000,2000000,N40)</f>
        <v>1652049</v>
      </c>
      <c r="O43" s="31"/>
    </row>
    <row r="44" spans="2:19" ht="24.95" customHeight="1" x14ac:dyDescent="0.15">
      <c r="K44" s="95" t="s">
        <v>23</v>
      </c>
      <c r="L44" s="95"/>
      <c r="M44" s="95"/>
      <c r="N44" s="58">
        <f>ROUNDDOWN(N43/2,0)</f>
        <v>826024</v>
      </c>
    </row>
    <row r="45" spans="2:19" ht="31.5" customHeight="1" thickBot="1" x14ac:dyDescent="0.2">
      <c r="G45" s="96" t="s">
        <v>51</v>
      </c>
      <c r="H45" s="96"/>
      <c r="I45" s="96"/>
      <c r="J45" s="96"/>
      <c r="K45" s="96"/>
      <c r="L45" s="96"/>
      <c r="M45" s="96"/>
      <c r="N45" s="59">
        <f>ROUNDDOWN(N44,-3)</f>
        <v>826000</v>
      </c>
      <c r="O45" s="60"/>
    </row>
    <row r="46" spans="2:19" ht="20.100000000000001" customHeight="1" thickTop="1" x14ac:dyDescent="0.15">
      <c r="K46" s="60"/>
      <c r="O46" s="60"/>
    </row>
    <row r="47" spans="2:19" ht="20.100000000000001" customHeight="1" x14ac:dyDescent="0.15"/>
    <row r="48" spans="2:19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</sheetData>
  <mergeCells count="83">
    <mergeCell ref="F36:G36"/>
    <mergeCell ref="H36:I36"/>
    <mergeCell ref="K36:M36"/>
    <mergeCell ref="G20:J20"/>
    <mergeCell ref="G21:J21"/>
    <mergeCell ref="G23:J23"/>
    <mergeCell ref="G25:J25"/>
    <mergeCell ref="G27:J27"/>
    <mergeCell ref="G29:J29"/>
    <mergeCell ref="G31:J31"/>
    <mergeCell ref="F30:G30"/>
    <mergeCell ref="H30:I30"/>
    <mergeCell ref="K30:M30"/>
    <mergeCell ref="E27:F27"/>
    <mergeCell ref="F28:G28"/>
    <mergeCell ref="H28:I28"/>
    <mergeCell ref="J15:N15"/>
    <mergeCell ref="E35:F35"/>
    <mergeCell ref="G33:J33"/>
    <mergeCell ref="G35:J35"/>
    <mergeCell ref="E33:F33"/>
    <mergeCell ref="F34:G34"/>
    <mergeCell ref="H34:I34"/>
    <mergeCell ref="K34:M34"/>
    <mergeCell ref="E31:F31"/>
    <mergeCell ref="F32:G32"/>
    <mergeCell ref="H32:I32"/>
    <mergeCell ref="K32:M32"/>
    <mergeCell ref="E29:F29"/>
    <mergeCell ref="K28:M28"/>
    <mergeCell ref="E25:F25"/>
    <mergeCell ref="F26:G26"/>
    <mergeCell ref="G45:M45"/>
    <mergeCell ref="E37:F37"/>
    <mergeCell ref="F38:G38"/>
    <mergeCell ref="H38:I38"/>
    <mergeCell ref="K38:M38"/>
    <mergeCell ref="G37:J37"/>
    <mergeCell ref="B40:J40"/>
    <mergeCell ref="K40:M40"/>
    <mergeCell ref="K41:M41"/>
    <mergeCell ref="K43:M43"/>
    <mergeCell ref="K44:M44"/>
    <mergeCell ref="H26:I26"/>
    <mergeCell ref="K26:M26"/>
    <mergeCell ref="C20:F20"/>
    <mergeCell ref="K20:M20"/>
    <mergeCell ref="E23:F23"/>
    <mergeCell ref="F24:G24"/>
    <mergeCell ref="H24:I24"/>
    <mergeCell ref="K24:M24"/>
    <mergeCell ref="E21:F21"/>
    <mergeCell ref="F22:G22"/>
    <mergeCell ref="H22:I22"/>
    <mergeCell ref="K22:M22"/>
    <mergeCell ref="B14:B17"/>
    <mergeCell ref="D14:E14"/>
    <mergeCell ref="F14:G14"/>
    <mergeCell ref="H14:I14"/>
    <mergeCell ref="J14:N14"/>
    <mergeCell ref="D16:E16"/>
    <mergeCell ref="G16:H16"/>
    <mergeCell ref="I16:J16"/>
    <mergeCell ref="K16:L16"/>
    <mergeCell ref="M16:N16"/>
    <mergeCell ref="D17:G17"/>
    <mergeCell ref="H17:J17"/>
    <mergeCell ref="K17:N17"/>
    <mergeCell ref="D15:E15"/>
    <mergeCell ref="F15:G15"/>
    <mergeCell ref="H15:I15"/>
    <mergeCell ref="B12:C12"/>
    <mergeCell ref="A3:O3"/>
    <mergeCell ref="H5:J5"/>
    <mergeCell ref="K5:N5"/>
    <mergeCell ref="B7:C7"/>
    <mergeCell ref="D7:N7"/>
    <mergeCell ref="B8:C8"/>
    <mergeCell ref="B10:C10"/>
    <mergeCell ref="D10:F10"/>
    <mergeCell ref="G10:H10"/>
    <mergeCell ref="I10:M10"/>
    <mergeCell ref="B11:C11"/>
  </mergeCells>
  <phoneticPr fontId="3"/>
  <printOptions horizontalCentered="1"/>
  <pageMargins left="0.70866141732283472" right="0.70866141732283472" top="0.55118110236220474" bottom="0.55118110236220474" header="0.31496062992125984" footer="0.31496062992125984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58FC5-77A9-48D1-BA14-0F057BF1BD9A}">
  <dimension ref="A1:S59"/>
  <sheetViews>
    <sheetView zoomScaleNormal="100" workbookViewId="0">
      <selection activeCell="J41" sqref="J41"/>
    </sheetView>
  </sheetViews>
  <sheetFormatPr defaultRowHeight="13.5" x14ac:dyDescent="0.15"/>
  <cols>
    <col min="1" max="1" width="8.625" customWidth="1"/>
    <col min="2" max="2" width="10.5" bestFit="1" customWidth="1"/>
    <col min="3" max="3" width="10.25" customWidth="1"/>
    <col min="4" max="5" width="4.625" customWidth="1"/>
    <col min="6" max="6" width="5.375" bestFit="1" customWidth="1"/>
    <col min="7" max="7" width="5.375" customWidth="1"/>
    <col min="8" max="11" width="4.625" customWidth="1"/>
    <col min="12" max="12" width="5.375" bestFit="1" customWidth="1"/>
    <col min="13" max="13" width="4.625" customWidth="1"/>
    <col min="14" max="14" width="13.375" customWidth="1"/>
    <col min="15" max="15" width="8.625" customWidth="1"/>
  </cols>
  <sheetData>
    <row r="1" spans="1:16" x14ac:dyDescent="0.15">
      <c r="N1" t="s">
        <v>84</v>
      </c>
    </row>
    <row r="2" spans="1:16" ht="24.95" customHeight="1" x14ac:dyDescent="0.15"/>
    <row r="3" spans="1:16" ht="24.95" customHeight="1" x14ac:dyDescent="0.15">
      <c r="A3" s="139" t="s">
        <v>0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</row>
    <row r="4" spans="1:16" ht="24.95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6" ht="24.95" customHeight="1" x14ac:dyDescent="0.15">
      <c r="H5" s="140" t="s">
        <v>1</v>
      </c>
      <c r="I5" s="141"/>
      <c r="J5" s="142"/>
      <c r="K5" s="140" t="s">
        <v>85</v>
      </c>
      <c r="L5" s="141"/>
      <c r="M5" s="141"/>
      <c r="N5" s="142"/>
      <c r="O5" s="37"/>
      <c r="P5" s="4"/>
    </row>
    <row r="6" spans="1:16" ht="15" customHeight="1" thickBot="1" x14ac:dyDescent="0.2"/>
    <row r="7" spans="1:16" ht="24.95" customHeight="1" x14ac:dyDescent="0.15">
      <c r="B7" s="143" t="s">
        <v>27</v>
      </c>
      <c r="C7" s="121"/>
      <c r="D7" s="144" t="s">
        <v>24</v>
      </c>
      <c r="E7" s="145"/>
      <c r="F7" s="145"/>
      <c r="G7" s="145"/>
      <c r="H7" s="145"/>
      <c r="I7" s="145"/>
      <c r="J7" s="145"/>
      <c r="K7" s="145"/>
      <c r="L7" s="145"/>
      <c r="M7" s="145"/>
      <c r="N7" s="146"/>
    </row>
    <row r="8" spans="1:16" ht="24.95" customHeight="1" thickBot="1" x14ac:dyDescent="0.2">
      <c r="B8" s="138" t="s">
        <v>2</v>
      </c>
      <c r="C8" s="137"/>
      <c r="D8" s="7"/>
      <c r="E8" s="8"/>
      <c r="F8" s="9"/>
      <c r="G8" s="10"/>
      <c r="H8" s="11"/>
      <c r="I8" s="12"/>
      <c r="J8" s="8"/>
      <c r="K8" s="9"/>
      <c r="L8" s="10"/>
      <c r="M8" s="12"/>
      <c r="N8" s="13"/>
    </row>
    <row r="9" spans="1:16" ht="14.25" customHeight="1" thickBot="1" x14ac:dyDescent="0.2">
      <c r="C9" s="1"/>
      <c r="E9" s="14"/>
      <c r="F9" s="15"/>
      <c r="G9" s="16"/>
      <c r="H9" s="1"/>
      <c r="J9" s="14"/>
      <c r="K9" s="15"/>
      <c r="L9" s="16"/>
    </row>
    <row r="10" spans="1:16" ht="24.95" customHeight="1" x14ac:dyDescent="0.15">
      <c r="B10" s="143" t="s">
        <v>5</v>
      </c>
      <c r="C10" s="121"/>
      <c r="D10" s="119" t="s">
        <v>52</v>
      </c>
      <c r="E10" s="120"/>
      <c r="F10" s="121"/>
      <c r="G10" s="119" t="s">
        <v>30</v>
      </c>
      <c r="H10" s="120"/>
      <c r="I10" s="147" t="s">
        <v>86</v>
      </c>
      <c r="J10" s="147"/>
      <c r="K10" s="147"/>
      <c r="L10" s="147"/>
      <c r="M10" s="147"/>
      <c r="N10" s="28" t="s">
        <v>82</v>
      </c>
    </row>
    <row r="11" spans="1:16" ht="24.95" customHeight="1" x14ac:dyDescent="0.15">
      <c r="B11" s="148" t="s">
        <v>6</v>
      </c>
      <c r="C11" s="142"/>
      <c r="D11" s="18" t="s">
        <v>3</v>
      </c>
      <c r="E11" s="19">
        <v>8</v>
      </c>
      <c r="F11" s="20">
        <v>4</v>
      </c>
      <c r="G11" s="21">
        <v>1</v>
      </c>
      <c r="H11" s="22" t="s">
        <v>4</v>
      </c>
      <c r="I11" s="23" t="s">
        <v>3</v>
      </c>
      <c r="J11" s="19">
        <v>9</v>
      </c>
      <c r="K11" s="20">
        <v>1</v>
      </c>
      <c r="L11" s="21">
        <v>31</v>
      </c>
      <c r="M11" s="22"/>
      <c r="N11" s="24"/>
    </row>
    <row r="12" spans="1:16" ht="24.95" customHeight="1" thickBot="1" x14ac:dyDescent="0.2">
      <c r="B12" s="138" t="s">
        <v>8</v>
      </c>
      <c r="C12" s="137"/>
      <c r="D12" s="7" t="s">
        <v>3</v>
      </c>
      <c r="E12" s="8">
        <v>8</v>
      </c>
      <c r="F12" s="9">
        <v>4</v>
      </c>
      <c r="G12" s="10">
        <v>1</v>
      </c>
      <c r="H12" s="11" t="s">
        <v>4</v>
      </c>
      <c r="I12" s="12" t="s">
        <v>3</v>
      </c>
      <c r="J12" s="8">
        <v>9</v>
      </c>
      <c r="K12" s="9">
        <v>1</v>
      </c>
      <c r="L12" s="10">
        <v>31</v>
      </c>
      <c r="M12" s="12"/>
      <c r="N12" s="13"/>
    </row>
    <row r="13" spans="1:16" ht="15" customHeight="1" thickBot="1" x14ac:dyDescent="0.2">
      <c r="C13" s="1"/>
      <c r="E13" s="14"/>
      <c r="F13" s="15"/>
      <c r="G13" s="16"/>
      <c r="H13" s="1"/>
      <c r="J13" s="14"/>
      <c r="K13" s="15"/>
      <c r="L13" s="16"/>
    </row>
    <row r="14" spans="1:16" ht="24.95" customHeight="1" x14ac:dyDescent="0.15">
      <c r="B14" s="124" t="s">
        <v>33</v>
      </c>
      <c r="C14" s="38" t="s">
        <v>34</v>
      </c>
      <c r="D14" s="128">
        <v>3000</v>
      </c>
      <c r="E14" s="129"/>
      <c r="F14" s="128" t="s">
        <v>35</v>
      </c>
      <c r="G14" s="129"/>
      <c r="H14" s="128" t="s">
        <v>11</v>
      </c>
      <c r="I14" s="130"/>
      <c r="J14" s="128" t="s">
        <v>58</v>
      </c>
      <c r="K14" s="129"/>
      <c r="L14" s="129"/>
      <c r="M14" s="129"/>
      <c r="N14" s="131"/>
    </row>
    <row r="15" spans="1:16" ht="24.95" customHeight="1" thickBot="1" x14ac:dyDescent="0.2">
      <c r="B15" s="126"/>
      <c r="C15" s="27" t="s">
        <v>30</v>
      </c>
      <c r="D15" s="132">
        <v>0.375</v>
      </c>
      <c r="E15" s="133"/>
      <c r="F15" s="39" t="s">
        <v>4</v>
      </c>
      <c r="G15" s="134">
        <v>0.70833333333333337</v>
      </c>
      <c r="H15" s="132"/>
      <c r="I15" s="135" t="s">
        <v>37</v>
      </c>
      <c r="J15" s="135"/>
      <c r="K15" s="135" t="s">
        <v>55</v>
      </c>
      <c r="L15" s="135"/>
      <c r="M15" s="135" t="s">
        <v>82</v>
      </c>
      <c r="N15" s="136"/>
    </row>
    <row r="16" spans="1:16" ht="24.95" customHeight="1" thickBot="1" x14ac:dyDescent="0.2">
      <c r="B16" s="127"/>
      <c r="C16" s="27" t="s">
        <v>14</v>
      </c>
      <c r="D16" s="135" t="s">
        <v>15</v>
      </c>
      <c r="E16" s="135"/>
      <c r="F16" s="135"/>
      <c r="G16" s="135"/>
      <c r="H16" s="117" t="s">
        <v>16</v>
      </c>
      <c r="I16" s="117"/>
      <c r="J16" s="137"/>
      <c r="K16" s="116" t="s">
        <v>88</v>
      </c>
      <c r="L16" s="117"/>
      <c r="M16" s="117"/>
      <c r="N16" s="118"/>
    </row>
    <row r="17" spans="1:19" ht="15" customHeight="1" x14ac:dyDescent="0.15"/>
    <row r="18" spans="1:19" ht="24.75" customHeight="1" thickBot="1" x14ac:dyDescent="0.2">
      <c r="B18" t="s">
        <v>18</v>
      </c>
      <c r="D18" s="40" t="s">
        <v>40</v>
      </c>
    </row>
    <row r="19" spans="1:19" ht="24.95" customHeight="1" x14ac:dyDescent="0.15">
      <c r="B19" s="5" t="s">
        <v>19</v>
      </c>
      <c r="C19" s="119" t="s">
        <v>41</v>
      </c>
      <c r="D19" s="120"/>
      <c r="E19" s="120"/>
      <c r="F19" s="121"/>
      <c r="G19" s="119" t="s">
        <v>89</v>
      </c>
      <c r="H19" s="120"/>
      <c r="I19" s="120"/>
      <c r="J19" s="122"/>
      <c r="K19" s="109" t="s">
        <v>22</v>
      </c>
      <c r="L19" s="109"/>
      <c r="M19" s="123"/>
      <c r="N19" s="41" t="s">
        <v>42</v>
      </c>
    </row>
    <row r="20" spans="1:19" ht="24.95" customHeight="1" x14ac:dyDescent="0.15">
      <c r="A20" s="1"/>
      <c r="B20" s="42">
        <v>46143</v>
      </c>
      <c r="C20" s="29">
        <v>46113</v>
      </c>
      <c r="D20" s="30" t="s">
        <v>87</v>
      </c>
      <c r="E20" s="114">
        <v>46142</v>
      </c>
      <c r="F20" s="115"/>
      <c r="G20" s="108">
        <f>$D$14*0.7</f>
        <v>2100</v>
      </c>
      <c r="H20" s="109"/>
      <c r="I20" s="141"/>
      <c r="J20" s="149"/>
    </row>
    <row r="21" spans="1:19" ht="24.95" customHeight="1" x14ac:dyDescent="0.15">
      <c r="B21" s="17"/>
      <c r="C21" s="43" t="s">
        <v>43</v>
      </c>
      <c r="D21" s="44">
        <v>20</v>
      </c>
      <c r="E21" s="45" t="s">
        <v>44</v>
      </c>
      <c r="F21" s="111" t="s">
        <v>45</v>
      </c>
      <c r="G21" s="112"/>
      <c r="H21" s="187">
        <v>143.75</v>
      </c>
      <c r="I21" s="187"/>
      <c r="J21" s="46" t="s">
        <v>46</v>
      </c>
      <c r="K21" s="100">
        <f>ROUNDDOWN(G20*H21,0)</f>
        <v>301875</v>
      </c>
      <c r="L21" s="101"/>
      <c r="M21" s="102"/>
      <c r="N21" s="47">
        <f>IF(K21&gt;200000,200000,K21)</f>
        <v>200000</v>
      </c>
      <c r="O21" s="31"/>
      <c r="Q21" s="16"/>
      <c r="S21" s="16"/>
    </row>
    <row r="22" spans="1:19" ht="24.95" customHeight="1" x14ac:dyDescent="0.15">
      <c r="B22" s="42">
        <v>46174</v>
      </c>
      <c r="C22" s="29">
        <v>46143</v>
      </c>
      <c r="D22" s="30" t="s">
        <v>87</v>
      </c>
      <c r="E22" s="114">
        <v>46173</v>
      </c>
      <c r="F22" s="115"/>
      <c r="G22" s="108">
        <v>2100</v>
      </c>
      <c r="H22" s="109"/>
      <c r="I22" s="141"/>
      <c r="J22" s="149"/>
    </row>
    <row r="23" spans="1:19" ht="24.95" customHeight="1" x14ac:dyDescent="0.15">
      <c r="B23" s="17"/>
      <c r="C23" s="43" t="s">
        <v>43</v>
      </c>
      <c r="D23" s="44">
        <v>19</v>
      </c>
      <c r="E23" s="45" t="s">
        <v>44</v>
      </c>
      <c r="F23" s="111" t="s">
        <v>45</v>
      </c>
      <c r="G23" s="112"/>
      <c r="H23" s="187">
        <v>136.5</v>
      </c>
      <c r="I23" s="187"/>
      <c r="J23" s="46" t="s">
        <v>46</v>
      </c>
      <c r="K23" s="100">
        <f>ROUNDDOWN(G22*H23,0)</f>
        <v>286650</v>
      </c>
      <c r="L23" s="101"/>
      <c r="M23" s="102"/>
      <c r="N23" s="47">
        <f>IF(K23&gt;200000,200000,K23)</f>
        <v>200000</v>
      </c>
      <c r="O23" s="31"/>
      <c r="Q23" s="16"/>
      <c r="S23" s="16"/>
    </row>
    <row r="24" spans="1:19" ht="24.95" customHeight="1" x14ac:dyDescent="0.15">
      <c r="B24" s="42">
        <v>46204</v>
      </c>
      <c r="C24" s="29">
        <v>46174</v>
      </c>
      <c r="D24" s="30" t="s">
        <v>87</v>
      </c>
      <c r="E24" s="114">
        <v>46203</v>
      </c>
      <c r="F24" s="115"/>
      <c r="G24" s="108">
        <v>2100</v>
      </c>
      <c r="H24" s="109"/>
      <c r="I24" s="141"/>
      <c r="J24" s="149"/>
    </row>
    <row r="25" spans="1:19" ht="24.95" customHeight="1" x14ac:dyDescent="0.15">
      <c r="B25" s="17"/>
      <c r="C25" s="43" t="s">
        <v>43</v>
      </c>
      <c r="D25" s="44">
        <v>21</v>
      </c>
      <c r="E25" s="45" t="s">
        <v>44</v>
      </c>
      <c r="F25" s="111" t="s">
        <v>45</v>
      </c>
      <c r="G25" s="112"/>
      <c r="H25" s="187">
        <v>152.25</v>
      </c>
      <c r="I25" s="187"/>
      <c r="J25" s="46" t="s">
        <v>46</v>
      </c>
      <c r="K25" s="100">
        <f>ROUNDDOWN(G24*H25,0)</f>
        <v>319725</v>
      </c>
      <c r="L25" s="101"/>
      <c r="M25" s="102"/>
      <c r="N25" s="47">
        <f>IF(K25&gt;200000,200000,K25)</f>
        <v>200000</v>
      </c>
      <c r="O25" s="31"/>
      <c r="Q25" s="16"/>
      <c r="S25" s="16"/>
    </row>
    <row r="26" spans="1:19" ht="24.95" customHeight="1" x14ac:dyDescent="0.15">
      <c r="B26" s="42">
        <v>46235</v>
      </c>
      <c r="C26" s="29">
        <v>46204</v>
      </c>
      <c r="D26" s="30" t="s">
        <v>87</v>
      </c>
      <c r="E26" s="114">
        <v>46234</v>
      </c>
      <c r="F26" s="115"/>
      <c r="G26" s="108">
        <v>2100</v>
      </c>
      <c r="H26" s="109"/>
      <c r="I26" s="141"/>
      <c r="J26" s="149"/>
    </row>
    <row r="27" spans="1:19" ht="24.95" customHeight="1" x14ac:dyDescent="0.15">
      <c r="B27" s="17"/>
      <c r="C27" s="43" t="s">
        <v>43</v>
      </c>
      <c r="D27" s="44">
        <v>23</v>
      </c>
      <c r="E27" s="45" t="s">
        <v>44</v>
      </c>
      <c r="F27" s="111" t="s">
        <v>45</v>
      </c>
      <c r="G27" s="112"/>
      <c r="H27" s="186">
        <v>166.75</v>
      </c>
      <c r="I27" s="186"/>
      <c r="J27" s="46" t="s">
        <v>46</v>
      </c>
      <c r="K27" s="100">
        <f>ROUNDDOWN(G26*H27,0)</f>
        <v>350175</v>
      </c>
      <c r="L27" s="101"/>
      <c r="M27" s="102"/>
      <c r="N27" s="47">
        <f>IF(K27&gt;200000,200000,K27)</f>
        <v>200000</v>
      </c>
      <c r="O27" s="31"/>
      <c r="Q27" s="16"/>
      <c r="S27" s="16"/>
    </row>
    <row r="28" spans="1:19" ht="24.95" customHeight="1" x14ac:dyDescent="0.15">
      <c r="A28" s="1"/>
      <c r="B28" s="42">
        <v>46266</v>
      </c>
      <c r="C28" s="29">
        <v>46235</v>
      </c>
      <c r="D28" s="30" t="s">
        <v>87</v>
      </c>
      <c r="E28" s="114">
        <v>46265</v>
      </c>
      <c r="F28" s="115"/>
      <c r="G28" s="108">
        <v>2100</v>
      </c>
      <c r="H28" s="109"/>
      <c r="I28" s="141"/>
      <c r="J28" s="149"/>
    </row>
    <row r="29" spans="1:19" ht="24.95" customHeight="1" x14ac:dyDescent="0.15">
      <c r="B29" s="17"/>
      <c r="C29" s="43" t="s">
        <v>43</v>
      </c>
      <c r="D29" s="44">
        <v>19</v>
      </c>
      <c r="E29" s="45" t="s">
        <v>44</v>
      </c>
      <c r="F29" s="111" t="s">
        <v>45</v>
      </c>
      <c r="G29" s="112"/>
      <c r="H29" s="113">
        <v>136.5</v>
      </c>
      <c r="I29" s="113"/>
      <c r="J29" s="46" t="s">
        <v>46</v>
      </c>
      <c r="K29" s="100">
        <f>ROUNDDOWN(G28*H29,0)</f>
        <v>286650</v>
      </c>
      <c r="L29" s="101"/>
      <c r="M29" s="102"/>
      <c r="N29" s="47">
        <f>IF(K29&gt;200000,200000,K29)</f>
        <v>200000</v>
      </c>
      <c r="O29" s="31"/>
      <c r="Q29" s="16"/>
      <c r="S29" s="16"/>
    </row>
    <row r="30" spans="1:19" ht="24.95" customHeight="1" x14ac:dyDescent="0.15">
      <c r="B30" s="42">
        <v>46296</v>
      </c>
      <c r="C30" s="29">
        <v>46266</v>
      </c>
      <c r="D30" s="30" t="s">
        <v>87</v>
      </c>
      <c r="E30" s="114">
        <v>46295</v>
      </c>
      <c r="F30" s="115"/>
      <c r="G30" s="108">
        <v>2100</v>
      </c>
      <c r="H30" s="109"/>
      <c r="I30" s="141"/>
      <c r="J30" s="149"/>
    </row>
    <row r="31" spans="1:19" ht="24.95" customHeight="1" x14ac:dyDescent="0.15">
      <c r="B31" s="17"/>
      <c r="C31" s="43" t="s">
        <v>43</v>
      </c>
      <c r="D31" s="44">
        <v>21</v>
      </c>
      <c r="E31" s="45" t="s">
        <v>44</v>
      </c>
      <c r="F31" s="111" t="s">
        <v>45</v>
      </c>
      <c r="G31" s="112"/>
      <c r="H31" s="113">
        <v>152.25</v>
      </c>
      <c r="I31" s="113"/>
      <c r="J31" s="46" t="s">
        <v>46</v>
      </c>
      <c r="K31" s="100">
        <f>ROUNDDOWN(G30*H31,0)</f>
        <v>319725</v>
      </c>
      <c r="L31" s="101"/>
      <c r="M31" s="102"/>
      <c r="N31" s="47">
        <f>IF(K31&gt;200000,200000,K31)</f>
        <v>200000</v>
      </c>
      <c r="O31" s="31"/>
      <c r="Q31" s="16"/>
      <c r="S31" s="16"/>
    </row>
    <row r="32" spans="1:19" ht="24.95" customHeight="1" x14ac:dyDescent="0.15">
      <c r="B32" s="42">
        <v>46327</v>
      </c>
      <c r="C32" s="29">
        <v>46296</v>
      </c>
      <c r="D32" s="30" t="s">
        <v>87</v>
      </c>
      <c r="E32" s="114">
        <v>46325</v>
      </c>
      <c r="F32" s="115"/>
      <c r="G32" s="108">
        <v>2100</v>
      </c>
      <c r="H32" s="109"/>
      <c r="I32" s="141"/>
      <c r="J32" s="149"/>
    </row>
    <row r="33" spans="2:19" ht="24.95" customHeight="1" x14ac:dyDescent="0.15">
      <c r="B33" s="17"/>
      <c r="C33" s="43" t="s">
        <v>43</v>
      </c>
      <c r="D33" s="44">
        <v>23</v>
      </c>
      <c r="E33" s="45" t="s">
        <v>44</v>
      </c>
      <c r="F33" s="111" t="s">
        <v>45</v>
      </c>
      <c r="G33" s="112"/>
      <c r="H33" s="113">
        <v>166.75</v>
      </c>
      <c r="I33" s="113"/>
      <c r="J33" s="46" t="s">
        <v>46</v>
      </c>
      <c r="K33" s="100">
        <v>301875</v>
      </c>
      <c r="L33" s="101"/>
      <c r="M33" s="102"/>
      <c r="N33" s="47">
        <f>IF(K33&gt;200000,200000,K33)</f>
        <v>200000</v>
      </c>
      <c r="O33" s="31"/>
      <c r="Q33" s="16"/>
      <c r="S33" s="16"/>
    </row>
    <row r="34" spans="2:19" ht="24.95" customHeight="1" x14ac:dyDescent="0.15">
      <c r="B34" s="42">
        <v>46357</v>
      </c>
      <c r="C34" s="29">
        <v>46327</v>
      </c>
      <c r="D34" s="30" t="s">
        <v>87</v>
      </c>
      <c r="E34" s="114">
        <v>46356</v>
      </c>
      <c r="F34" s="115"/>
      <c r="G34" s="108">
        <v>2100</v>
      </c>
      <c r="H34" s="109"/>
      <c r="I34" s="141"/>
      <c r="J34" s="149"/>
    </row>
    <row r="35" spans="2:19" ht="24.95" customHeight="1" x14ac:dyDescent="0.15">
      <c r="B35" s="17"/>
      <c r="C35" s="43" t="s">
        <v>43</v>
      </c>
      <c r="D35" s="44">
        <v>18</v>
      </c>
      <c r="E35" s="45" t="s">
        <v>44</v>
      </c>
      <c r="F35" s="111" t="s">
        <v>45</v>
      </c>
      <c r="G35" s="112"/>
      <c r="H35" s="113">
        <v>129.25</v>
      </c>
      <c r="I35" s="113"/>
      <c r="J35" s="46" t="s">
        <v>46</v>
      </c>
      <c r="K35" s="100">
        <f>ROUNDDOWN(G34*H35,0)</f>
        <v>271425</v>
      </c>
      <c r="L35" s="101"/>
      <c r="M35" s="102"/>
      <c r="N35" s="47">
        <f>IF(K35&gt;200000,200000,K35)</f>
        <v>200000</v>
      </c>
      <c r="O35" s="31"/>
      <c r="Q35" s="16"/>
      <c r="S35" s="16"/>
    </row>
    <row r="36" spans="2:19" ht="24.95" customHeight="1" x14ac:dyDescent="0.15">
      <c r="B36" s="42">
        <v>46388</v>
      </c>
      <c r="C36" s="29">
        <v>46357</v>
      </c>
      <c r="D36" s="30" t="s">
        <v>87</v>
      </c>
      <c r="E36" s="114">
        <v>46387</v>
      </c>
      <c r="F36" s="115"/>
      <c r="G36" s="108">
        <v>2100</v>
      </c>
      <c r="H36" s="109"/>
      <c r="I36" s="141"/>
      <c r="J36" s="149"/>
    </row>
    <row r="37" spans="2:19" ht="24.95" customHeight="1" x14ac:dyDescent="0.15">
      <c r="B37" s="17"/>
      <c r="C37" s="43" t="s">
        <v>43</v>
      </c>
      <c r="D37" s="44">
        <v>18</v>
      </c>
      <c r="E37" s="45" t="s">
        <v>44</v>
      </c>
      <c r="F37" s="111" t="s">
        <v>45</v>
      </c>
      <c r="G37" s="112"/>
      <c r="H37" s="113">
        <v>129.25</v>
      </c>
      <c r="I37" s="113"/>
      <c r="J37" s="46" t="s">
        <v>46</v>
      </c>
      <c r="K37" s="100">
        <f>ROUNDDOWN(G36*H37,0)</f>
        <v>271425</v>
      </c>
      <c r="L37" s="101"/>
      <c r="M37" s="102"/>
      <c r="N37" s="47">
        <f>IF(K37&gt;200000,200000,K37)</f>
        <v>200000</v>
      </c>
      <c r="O37" s="31"/>
      <c r="Q37" s="16"/>
      <c r="S37" s="16"/>
    </row>
    <row r="38" spans="2:19" ht="15" customHeight="1" x14ac:dyDescent="0.15">
      <c r="B38" s="1"/>
      <c r="C38" s="52"/>
      <c r="D38" s="52"/>
      <c r="E38" s="53"/>
      <c r="F38" s="53"/>
      <c r="G38" s="52"/>
      <c r="H38" s="52"/>
      <c r="I38" s="53"/>
      <c r="J38" s="53"/>
      <c r="K38" s="54"/>
      <c r="L38" s="54"/>
      <c r="M38" s="54"/>
      <c r="N38" s="36"/>
      <c r="O38" s="31"/>
      <c r="Q38" s="16"/>
      <c r="S38" s="16"/>
    </row>
    <row r="39" spans="2:19" ht="24.95" customHeight="1" x14ac:dyDescent="0.15">
      <c r="B39" s="103" t="s">
        <v>47</v>
      </c>
      <c r="C39" s="103"/>
      <c r="D39" s="103"/>
      <c r="E39" s="103"/>
      <c r="F39" s="103"/>
      <c r="G39" s="103"/>
      <c r="H39" s="103"/>
      <c r="I39" s="103"/>
      <c r="J39" s="103"/>
      <c r="K39" s="104">
        <f>SUM(K21:K37)</f>
        <v>2709525</v>
      </c>
      <c r="L39" s="104">
        <f t="shared" ref="L39:M39" si="0">SUM(I20:I36)</f>
        <v>0</v>
      </c>
      <c r="M39" s="104">
        <f t="shared" si="0"/>
        <v>0</v>
      </c>
      <c r="N39" s="47">
        <f>SUM(N21:N37)</f>
        <v>1800000</v>
      </c>
    </row>
    <row r="40" spans="2:19" ht="24.95" customHeight="1" x14ac:dyDescent="0.15">
      <c r="B40" s="1"/>
      <c r="C40" s="1"/>
      <c r="D40" s="1"/>
      <c r="E40" s="1"/>
      <c r="F40" s="1"/>
      <c r="G40" s="1"/>
      <c r="H40" s="1"/>
      <c r="I40" s="1"/>
      <c r="J40" s="1"/>
      <c r="K40" s="105" t="s">
        <v>48</v>
      </c>
      <c r="L40" s="105"/>
      <c r="M40" s="105"/>
      <c r="N40" s="56" t="s">
        <v>49</v>
      </c>
    </row>
    <row r="41" spans="2:19" ht="15" customHeight="1" x14ac:dyDescent="0.15">
      <c r="B41" s="1"/>
      <c r="C41" s="1"/>
      <c r="D41" s="1"/>
      <c r="E41" s="1"/>
      <c r="F41" s="1"/>
      <c r="G41" s="1"/>
      <c r="H41" s="1"/>
      <c r="I41" s="1"/>
      <c r="J41" s="1"/>
      <c r="K41" s="55"/>
      <c r="L41" s="55"/>
      <c r="M41" s="55"/>
      <c r="N41" s="56"/>
    </row>
    <row r="42" spans="2:19" ht="24.95" customHeight="1" x14ac:dyDescent="0.15">
      <c r="K42" s="93" t="s">
        <v>50</v>
      </c>
      <c r="L42" s="94"/>
      <c r="M42" s="94"/>
      <c r="N42" s="57">
        <f>IF(N39&gt;2000000,2000000,N39)</f>
        <v>1800000</v>
      </c>
      <c r="O42" s="31"/>
    </row>
    <row r="43" spans="2:19" ht="24.95" customHeight="1" x14ac:dyDescent="0.15">
      <c r="K43" s="95" t="s">
        <v>23</v>
      </c>
      <c r="L43" s="95"/>
      <c r="M43" s="95"/>
      <c r="N43" s="58">
        <f>ROUNDDOWN(N42/2,0)</f>
        <v>900000</v>
      </c>
    </row>
    <row r="44" spans="2:19" ht="31.5" customHeight="1" thickBot="1" x14ac:dyDescent="0.2">
      <c r="G44" s="96" t="s">
        <v>51</v>
      </c>
      <c r="H44" s="96"/>
      <c r="I44" s="96"/>
      <c r="J44" s="96"/>
      <c r="K44" s="96"/>
      <c r="L44" s="96"/>
      <c r="M44" s="96"/>
      <c r="N44" s="59">
        <f>ROUNDDOWN(N43,-3)</f>
        <v>900000</v>
      </c>
      <c r="O44" s="60"/>
    </row>
    <row r="45" spans="2:19" ht="20.100000000000001" customHeight="1" thickTop="1" x14ac:dyDescent="0.15">
      <c r="K45" s="60"/>
      <c r="O45" s="60"/>
    </row>
    <row r="46" spans="2:19" ht="20.100000000000001" customHeight="1" x14ac:dyDescent="0.15"/>
    <row r="47" spans="2:19" ht="20.100000000000001" customHeight="1" x14ac:dyDescent="0.15"/>
    <row r="48" spans="2:19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</sheetData>
  <mergeCells count="79">
    <mergeCell ref="B12:C12"/>
    <mergeCell ref="A3:O3"/>
    <mergeCell ref="H5:J5"/>
    <mergeCell ref="K5:N5"/>
    <mergeCell ref="B7:C7"/>
    <mergeCell ref="D7:N7"/>
    <mergeCell ref="B8:C8"/>
    <mergeCell ref="B10:C10"/>
    <mergeCell ref="D10:F10"/>
    <mergeCell ref="G10:H10"/>
    <mergeCell ref="I10:M10"/>
    <mergeCell ref="B11:C11"/>
    <mergeCell ref="B14:B16"/>
    <mergeCell ref="D14:E14"/>
    <mergeCell ref="F14:G14"/>
    <mergeCell ref="H14:I14"/>
    <mergeCell ref="J14:N14"/>
    <mergeCell ref="D15:E15"/>
    <mergeCell ref="G15:H15"/>
    <mergeCell ref="I15:J15"/>
    <mergeCell ref="K15:L15"/>
    <mergeCell ref="M15:N15"/>
    <mergeCell ref="D16:G16"/>
    <mergeCell ref="H16:J16"/>
    <mergeCell ref="K16:N16"/>
    <mergeCell ref="C19:F19"/>
    <mergeCell ref="K19:M19"/>
    <mergeCell ref="G19:J19"/>
    <mergeCell ref="E22:F22"/>
    <mergeCell ref="F23:G23"/>
    <mergeCell ref="H23:I23"/>
    <mergeCell ref="K23:M23"/>
    <mergeCell ref="E20:F20"/>
    <mergeCell ref="F21:G21"/>
    <mergeCell ref="H21:I21"/>
    <mergeCell ref="K21:M21"/>
    <mergeCell ref="G20:J20"/>
    <mergeCell ref="G22:J22"/>
    <mergeCell ref="E26:F26"/>
    <mergeCell ref="F27:G27"/>
    <mergeCell ref="H27:I27"/>
    <mergeCell ref="K27:M27"/>
    <mergeCell ref="E24:F24"/>
    <mergeCell ref="F25:G25"/>
    <mergeCell ref="H25:I25"/>
    <mergeCell ref="K25:M25"/>
    <mergeCell ref="G24:J24"/>
    <mergeCell ref="G26:J26"/>
    <mergeCell ref="E30:F30"/>
    <mergeCell ref="F31:G31"/>
    <mergeCell ref="H31:I31"/>
    <mergeCell ref="K31:M31"/>
    <mergeCell ref="E28:F28"/>
    <mergeCell ref="F29:G29"/>
    <mergeCell ref="H29:I29"/>
    <mergeCell ref="K29:M29"/>
    <mergeCell ref="G28:J28"/>
    <mergeCell ref="G30:J30"/>
    <mergeCell ref="E34:F34"/>
    <mergeCell ref="F35:G35"/>
    <mergeCell ref="H35:I35"/>
    <mergeCell ref="K35:M35"/>
    <mergeCell ref="E32:F32"/>
    <mergeCell ref="F33:G33"/>
    <mergeCell ref="H33:I33"/>
    <mergeCell ref="K33:M33"/>
    <mergeCell ref="G32:J32"/>
    <mergeCell ref="G34:J34"/>
    <mergeCell ref="G44:M44"/>
    <mergeCell ref="E36:F36"/>
    <mergeCell ref="F37:G37"/>
    <mergeCell ref="H37:I37"/>
    <mergeCell ref="K37:M37"/>
    <mergeCell ref="G36:J36"/>
    <mergeCell ref="B39:J39"/>
    <mergeCell ref="K39:M39"/>
    <mergeCell ref="K40:M40"/>
    <mergeCell ref="K42:M42"/>
    <mergeCell ref="K43:M43"/>
  </mergeCells>
  <phoneticPr fontId="3"/>
  <pageMargins left="0.7" right="0.7" top="0.75" bottom="0.75" header="0.3" footer="0.3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1021C-FBA1-486B-A934-5DBFB60D9131}">
  <sheetPr>
    <pageSetUpPr fitToPage="1"/>
  </sheetPr>
  <dimension ref="A1:S60"/>
  <sheetViews>
    <sheetView zoomScaleNormal="100" workbookViewId="0">
      <selection activeCell="R12" sqref="R12"/>
    </sheetView>
  </sheetViews>
  <sheetFormatPr defaultRowHeight="13.5" x14ac:dyDescent="0.15"/>
  <cols>
    <col min="1" max="1" width="8.625" customWidth="1"/>
    <col min="2" max="2" width="10.5" bestFit="1" customWidth="1"/>
    <col min="3" max="3" width="10.25" customWidth="1"/>
    <col min="4" max="5" width="4.625" customWidth="1"/>
    <col min="6" max="6" width="5.375" bestFit="1" customWidth="1"/>
    <col min="7" max="7" width="5.375" customWidth="1"/>
    <col min="8" max="11" width="4.625" customWidth="1"/>
    <col min="12" max="12" width="5.375" bestFit="1" customWidth="1"/>
    <col min="13" max="13" width="4.625" customWidth="1"/>
    <col min="14" max="14" width="15.75" customWidth="1"/>
    <col min="15" max="15" width="8.625" customWidth="1"/>
  </cols>
  <sheetData>
    <row r="1" spans="1:16" x14ac:dyDescent="0.15">
      <c r="N1" t="s">
        <v>81</v>
      </c>
    </row>
    <row r="2" spans="1:16" ht="24.95" customHeight="1" x14ac:dyDescent="0.15"/>
    <row r="3" spans="1:16" ht="24.95" customHeight="1" x14ac:dyDescent="0.15">
      <c r="A3" s="139" t="s">
        <v>83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</row>
    <row r="4" spans="1:16" ht="24.95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6" ht="24.95" customHeight="1" x14ac:dyDescent="0.15">
      <c r="H5" s="140" t="s">
        <v>1</v>
      </c>
      <c r="I5" s="141"/>
      <c r="J5" s="142"/>
      <c r="K5" s="140" t="s">
        <v>79</v>
      </c>
      <c r="L5" s="141"/>
      <c r="M5" s="141"/>
      <c r="N5" s="142"/>
      <c r="O5" s="37"/>
      <c r="P5" s="4"/>
    </row>
    <row r="6" spans="1:16" ht="15" customHeight="1" thickBot="1" x14ac:dyDescent="0.2"/>
    <row r="7" spans="1:16" ht="24.95" customHeight="1" x14ac:dyDescent="0.15">
      <c r="B7" s="143" t="s">
        <v>77</v>
      </c>
      <c r="C7" s="121"/>
      <c r="D7" s="144" t="s">
        <v>24</v>
      </c>
      <c r="E7" s="145"/>
      <c r="F7" s="145"/>
      <c r="G7" s="145"/>
      <c r="H7" s="145"/>
      <c r="I7" s="145"/>
      <c r="J7" s="145"/>
      <c r="K7" s="145"/>
      <c r="L7" s="145"/>
      <c r="M7" s="145"/>
      <c r="N7" s="146"/>
    </row>
    <row r="8" spans="1:16" ht="24.95" customHeight="1" thickBot="1" x14ac:dyDescent="0.2">
      <c r="B8" s="138" t="s">
        <v>2</v>
      </c>
      <c r="C8" s="137"/>
      <c r="D8" s="7" t="s">
        <v>3</v>
      </c>
      <c r="E8" s="8">
        <v>8</v>
      </c>
      <c r="F8" s="9">
        <v>5</v>
      </c>
      <c r="G8" s="10">
        <v>1</v>
      </c>
      <c r="H8" s="11" t="s">
        <v>4</v>
      </c>
      <c r="I8" s="12" t="s">
        <v>3</v>
      </c>
      <c r="J8" s="8">
        <v>9</v>
      </c>
      <c r="K8" s="9">
        <v>2</v>
      </c>
      <c r="L8" s="10">
        <v>28</v>
      </c>
      <c r="M8" s="12"/>
      <c r="N8" s="13"/>
    </row>
    <row r="9" spans="1:16" ht="14.25" customHeight="1" thickBot="1" x14ac:dyDescent="0.2">
      <c r="C9" s="1"/>
      <c r="E9" s="14"/>
      <c r="F9" s="15"/>
      <c r="G9" s="16"/>
      <c r="H9" s="1"/>
      <c r="J9" s="14"/>
      <c r="K9" s="15"/>
      <c r="L9" s="16"/>
    </row>
    <row r="10" spans="1:16" ht="24.95" customHeight="1" x14ac:dyDescent="0.15">
      <c r="B10" s="143" t="s">
        <v>76</v>
      </c>
      <c r="C10" s="121"/>
      <c r="D10" s="119" t="s">
        <v>52</v>
      </c>
      <c r="E10" s="120"/>
      <c r="F10" s="121"/>
      <c r="G10" s="119" t="s">
        <v>30</v>
      </c>
      <c r="H10" s="120"/>
      <c r="I10" s="147" t="s">
        <v>53</v>
      </c>
      <c r="J10" s="147"/>
      <c r="K10" s="147"/>
      <c r="L10" s="147"/>
      <c r="M10" s="147"/>
      <c r="N10" s="28" t="s">
        <v>54</v>
      </c>
    </row>
    <row r="11" spans="1:16" ht="24.95" customHeight="1" x14ac:dyDescent="0.15">
      <c r="B11" s="148" t="s">
        <v>6</v>
      </c>
      <c r="C11" s="142"/>
      <c r="D11" s="18" t="s">
        <v>3</v>
      </c>
      <c r="E11" s="19">
        <v>8</v>
      </c>
      <c r="F11" s="20">
        <v>4</v>
      </c>
      <c r="G11" s="21">
        <v>1</v>
      </c>
      <c r="H11" s="22" t="s">
        <v>4</v>
      </c>
      <c r="I11" s="23" t="s">
        <v>3</v>
      </c>
      <c r="J11" s="19">
        <v>9</v>
      </c>
      <c r="K11" s="20">
        <v>1</v>
      </c>
      <c r="L11" s="21">
        <v>31</v>
      </c>
      <c r="M11" s="22"/>
      <c r="N11" s="24"/>
    </row>
    <row r="12" spans="1:16" ht="24.95" customHeight="1" thickBot="1" x14ac:dyDescent="0.2">
      <c r="B12" s="138" t="s">
        <v>8</v>
      </c>
      <c r="C12" s="137"/>
      <c r="D12" s="7" t="s">
        <v>3</v>
      </c>
      <c r="E12" s="8">
        <v>8</v>
      </c>
      <c r="F12" s="9">
        <v>4</v>
      </c>
      <c r="G12" s="10">
        <v>1</v>
      </c>
      <c r="H12" s="11" t="s">
        <v>4</v>
      </c>
      <c r="I12" s="12" t="s">
        <v>3</v>
      </c>
      <c r="J12" s="8">
        <v>9</v>
      </c>
      <c r="K12" s="9">
        <v>1</v>
      </c>
      <c r="L12" s="10">
        <v>31</v>
      </c>
      <c r="M12" s="12"/>
      <c r="N12" s="13"/>
    </row>
    <row r="13" spans="1:16" ht="15" customHeight="1" thickBot="1" x14ac:dyDescent="0.2">
      <c r="C13" s="1"/>
      <c r="E13" s="14"/>
      <c r="F13" s="15"/>
      <c r="G13" s="16"/>
      <c r="H13" s="1"/>
      <c r="J13" s="14"/>
      <c r="K13" s="15"/>
      <c r="L13" s="16"/>
    </row>
    <row r="14" spans="1:16" ht="24.95" customHeight="1" x14ac:dyDescent="0.15">
      <c r="B14" s="124" t="s">
        <v>33</v>
      </c>
      <c r="C14" s="38" t="s">
        <v>56</v>
      </c>
      <c r="D14" s="128">
        <v>1250</v>
      </c>
      <c r="E14" s="129"/>
      <c r="F14" s="128" t="s">
        <v>35</v>
      </c>
      <c r="G14" s="129"/>
      <c r="H14" s="128" t="s">
        <v>11</v>
      </c>
      <c r="I14" s="130"/>
      <c r="J14" s="128" t="s">
        <v>58</v>
      </c>
      <c r="K14" s="129"/>
      <c r="L14" s="129"/>
      <c r="M14" s="129"/>
      <c r="N14" s="131"/>
    </row>
    <row r="15" spans="1:16" ht="24.95" customHeight="1" x14ac:dyDescent="0.15">
      <c r="B15" s="125"/>
      <c r="C15" s="61" t="s">
        <v>57</v>
      </c>
      <c r="D15" s="108">
        <v>1300</v>
      </c>
      <c r="E15" s="109"/>
      <c r="F15" s="108" t="s">
        <v>35</v>
      </c>
      <c r="G15" s="109"/>
      <c r="H15" s="108" t="s">
        <v>11</v>
      </c>
      <c r="I15" s="123"/>
      <c r="J15" s="108" t="s">
        <v>59</v>
      </c>
      <c r="K15" s="109"/>
      <c r="L15" s="109"/>
      <c r="M15" s="109"/>
      <c r="N15" s="110"/>
    </row>
    <row r="16" spans="1:16" ht="24.95" customHeight="1" thickBot="1" x14ac:dyDescent="0.2">
      <c r="B16" s="126"/>
      <c r="C16" s="27" t="s">
        <v>30</v>
      </c>
      <c r="D16" s="132">
        <v>0.375</v>
      </c>
      <c r="E16" s="133"/>
      <c r="F16" s="39" t="s">
        <v>4</v>
      </c>
      <c r="G16" s="134">
        <v>0.70833333333333337</v>
      </c>
      <c r="H16" s="132"/>
      <c r="I16" s="135" t="s">
        <v>37</v>
      </c>
      <c r="J16" s="135"/>
      <c r="K16" s="135" t="s">
        <v>55</v>
      </c>
      <c r="L16" s="135"/>
      <c r="M16" s="135" t="s">
        <v>54</v>
      </c>
      <c r="N16" s="136"/>
    </row>
    <row r="17" spans="1:19" ht="24.95" customHeight="1" thickBot="1" x14ac:dyDescent="0.2">
      <c r="B17" s="127"/>
      <c r="C17" s="27" t="s">
        <v>14</v>
      </c>
      <c r="D17" s="135" t="s">
        <v>15</v>
      </c>
      <c r="E17" s="135"/>
      <c r="F17" s="135"/>
      <c r="G17" s="135"/>
      <c r="H17" s="117" t="s">
        <v>16</v>
      </c>
      <c r="I17" s="117"/>
      <c r="J17" s="137"/>
      <c r="K17" s="116" t="s">
        <v>39</v>
      </c>
      <c r="L17" s="117"/>
      <c r="M17" s="117"/>
      <c r="N17" s="118"/>
    </row>
    <row r="18" spans="1:19" ht="15" customHeight="1" x14ac:dyDescent="0.15"/>
    <row r="19" spans="1:19" ht="24.75" customHeight="1" thickBot="1" x14ac:dyDescent="0.2">
      <c r="B19" t="s">
        <v>80</v>
      </c>
      <c r="D19" s="40"/>
    </row>
    <row r="20" spans="1:19" ht="24.95" customHeight="1" x14ac:dyDescent="0.15">
      <c r="B20" s="5" t="s">
        <v>19</v>
      </c>
      <c r="C20" s="119" t="s">
        <v>41</v>
      </c>
      <c r="D20" s="120"/>
      <c r="E20" s="120"/>
      <c r="F20" s="121"/>
      <c r="G20" s="119" t="s">
        <v>60</v>
      </c>
      <c r="H20" s="120"/>
      <c r="I20" s="120"/>
      <c r="J20" s="122"/>
      <c r="K20" s="109" t="s">
        <v>61</v>
      </c>
      <c r="L20" s="109"/>
      <c r="M20" s="123"/>
      <c r="N20" s="41" t="s">
        <v>62</v>
      </c>
    </row>
    <row r="21" spans="1:19" ht="24.95" customHeight="1" x14ac:dyDescent="0.15">
      <c r="A21" s="1"/>
      <c r="B21" s="42">
        <v>46143</v>
      </c>
      <c r="C21" s="29">
        <v>46113</v>
      </c>
      <c r="D21" s="30" t="s">
        <v>4</v>
      </c>
      <c r="E21" s="114">
        <v>46142</v>
      </c>
      <c r="F21" s="115"/>
      <c r="G21" s="108">
        <f>$D$14</f>
        <v>1250</v>
      </c>
      <c r="H21" s="109"/>
      <c r="I21" s="109"/>
      <c r="J21" s="110"/>
    </row>
    <row r="22" spans="1:19" ht="24.95" customHeight="1" x14ac:dyDescent="0.15">
      <c r="B22" s="17"/>
      <c r="C22" s="43" t="s">
        <v>43</v>
      </c>
      <c r="D22" s="44">
        <v>20</v>
      </c>
      <c r="E22" s="45" t="s">
        <v>44</v>
      </c>
      <c r="F22" s="111" t="s">
        <v>45</v>
      </c>
      <c r="G22" s="112"/>
      <c r="H22" s="113">
        <v>143.75</v>
      </c>
      <c r="I22" s="113"/>
      <c r="J22" s="46" t="s">
        <v>46</v>
      </c>
      <c r="K22" s="100">
        <f>ROUNDDOWN(G21*H22,0)</f>
        <v>179687</v>
      </c>
      <c r="L22" s="101"/>
      <c r="M22" s="102"/>
      <c r="N22" s="47">
        <f>IF(K22&gt;200000,200000,K22)</f>
        <v>179687</v>
      </c>
      <c r="O22" s="31"/>
      <c r="Q22" s="16"/>
      <c r="S22" s="16"/>
    </row>
    <row r="23" spans="1:19" ht="24.95" customHeight="1" x14ac:dyDescent="0.15">
      <c r="B23" s="42">
        <v>46174</v>
      </c>
      <c r="C23" s="29">
        <f>E21+1</f>
        <v>46143</v>
      </c>
      <c r="D23" s="30" t="s">
        <v>4</v>
      </c>
      <c r="E23" s="114">
        <v>46173</v>
      </c>
      <c r="F23" s="115"/>
      <c r="G23" s="108">
        <f>$D$14</f>
        <v>1250</v>
      </c>
      <c r="H23" s="109"/>
      <c r="I23" s="109"/>
      <c r="J23" s="110"/>
      <c r="O23" s="31"/>
      <c r="Q23" s="16"/>
      <c r="S23" s="16"/>
    </row>
    <row r="24" spans="1:19" ht="24.95" customHeight="1" x14ac:dyDescent="0.15">
      <c r="B24" s="17"/>
      <c r="C24" s="43" t="s">
        <v>43</v>
      </c>
      <c r="D24" s="44">
        <v>19</v>
      </c>
      <c r="E24" s="45" t="s">
        <v>44</v>
      </c>
      <c r="F24" s="111" t="s">
        <v>45</v>
      </c>
      <c r="G24" s="112"/>
      <c r="H24" s="113">
        <v>136.5</v>
      </c>
      <c r="I24" s="113"/>
      <c r="J24" s="46" t="s">
        <v>46</v>
      </c>
      <c r="K24" s="100">
        <f>ROUNDDOWN(G23*H24,0)</f>
        <v>170625</v>
      </c>
      <c r="L24" s="101"/>
      <c r="M24" s="102"/>
      <c r="N24" s="47">
        <f>IF(K24&gt;200000,200000,K24)</f>
        <v>170625</v>
      </c>
      <c r="O24" s="31"/>
      <c r="Q24" s="16"/>
      <c r="S24" s="16"/>
    </row>
    <row r="25" spans="1:19" ht="24.95" customHeight="1" x14ac:dyDescent="0.15">
      <c r="B25" s="42">
        <v>46204</v>
      </c>
      <c r="C25" s="29">
        <f>E23+1</f>
        <v>46174</v>
      </c>
      <c r="D25" s="30" t="s">
        <v>4</v>
      </c>
      <c r="E25" s="114">
        <v>46203</v>
      </c>
      <c r="F25" s="115"/>
      <c r="G25" s="108">
        <v>1250</v>
      </c>
      <c r="H25" s="109"/>
      <c r="I25" s="109"/>
      <c r="J25" s="110"/>
      <c r="O25" s="31"/>
      <c r="Q25" s="16"/>
      <c r="S25" s="16"/>
    </row>
    <row r="26" spans="1:19" ht="24.95" customHeight="1" x14ac:dyDescent="0.15">
      <c r="B26" s="17"/>
      <c r="C26" s="43" t="s">
        <v>43</v>
      </c>
      <c r="D26" s="44">
        <v>21</v>
      </c>
      <c r="E26" s="45" t="s">
        <v>44</v>
      </c>
      <c r="F26" s="111" t="s">
        <v>45</v>
      </c>
      <c r="G26" s="112"/>
      <c r="H26" s="113">
        <v>152.25</v>
      </c>
      <c r="I26" s="113"/>
      <c r="J26" s="46" t="s">
        <v>46</v>
      </c>
      <c r="K26" s="100">
        <f>ROUNDDOWN(G25*H26,0)</f>
        <v>190312</v>
      </c>
      <c r="L26" s="101"/>
      <c r="M26" s="102"/>
      <c r="N26" s="47">
        <f>IF(K26&gt;200000,200000,K26)</f>
        <v>190312</v>
      </c>
      <c r="O26" s="31"/>
      <c r="Q26" s="16"/>
      <c r="S26" s="16"/>
    </row>
    <row r="27" spans="1:19" ht="24.95" customHeight="1" x14ac:dyDescent="0.15">
      <c r="B27" s="42">
        <v>46235</v>
      </c>
      <c r="C27" s="29">
        <f>E25+1</f>
        <v>46204</v>
      </c>
      <c r="D27" s="30" t="s">
        <v>4</v>
      </c>
      <c r="E27" s="114">
        <v>46234</v>
      </c>
      <c r="F27" s="115"/>
      <c r="G27" s="108">
        <f>D15</f>
        <v>1300</v>
      </c>
      <c r="H27" s="109"/>
      <c r="I27" s="109"/>
      <c r="J27" s="110"/>
      <c r="O27" s="31"/>
      <c r="Q27" s="16"/>
      <c r="S27" s="16"/>
    </row>
    <row r="28" spans="1:19" ht="24.95" customHeight="1" x14ac:dyDescent="0.15">
      <c r="B28" s="17"/>
      <c r="C28" s="43" t="s">
        <v>43</v>
      </c>
      <c r="D28" s="44">
        <v>23</v>
      </c>
      <c r="E28" s="45" t="s">
        <v>44</v>
      </c>
      <c r="F28" s="111" t="s">
        <v>45</v>
      </c>
      <c r="G28" s="112"/>
      <c r="H28" s="113">
        <v>166.75</v>
      </c>
      <c r="I28" s="113"/>
      <c r="J28" s="46" t="s">
        <v>46</v>
      </c>
      <c r="K28" s="100">
        <f>ROUNDDOWN(G27*H28,0)</f>
        <v>216775</v>
      </c>
      <c r="L28" s="101"/>
      <c r="M28" s="102"/>
      <c r="N28" s="47">
        <f>IF(K28&gt;200000,200000,K28)</f>
        <v>200000</v>
      </c>
      <c r="O28" s="31"/>
      <c r="Q28" s="16"/>
      <c r="S28" s="16"/>
    </row>
    <row r="29" spans="1:19" ht="24.95" customHeight="1" x14ac:dyDescent="0.15">
      <c r="B29" s="42">
        <v>46266</v>
      </c>
      <c r="C29" s="29">
        <f>E27+1</f>
        <v>46235</v>
      </c>
      <c r="D29" s="30" t="s">
        <v>4</v>
      </c>
      <c r="E29" s="114">
        <v>46265</v>
      </c>
      <c r="F29" s="115"/>
      <c r="G29" s="108">
        <f>D15</f>
        <v>1300</v>
      </c>
      <c r="H29" s="109"/>
      <c r="I29" s="109"/>
      <c r="J29" s="110"/>
    </row>
    <row r="30" spans="1:19" ht="24.95" customHeight="1" x14ac:dyDescent="0.15">
      <c r="B30" s="17"/>
      <c r="C30" s="43" t="s">
        <v>43</v>
      </c>
      <c r="D30" s="44">
        <v>19</v>
      </c>
      <c r="E30" s="45" t="s">
        <v>44</v>
      </c>
      <c r="F30" s="111" t="s">
        <v>45</v>
      </c>
      <c r="G30" s="112"/>
      <c r="H30" s="113">
        <v>136.5</v>
      </c>
      <c r="I30" s="113"/>
      <c r="J30" s="46" t="s">
        <v>46</v>
      </c>
      <c r="K30" s="100">
        <f>ROUNDDOWN(G29*H30,0)</f>
        <v>177450</v>
      </c>
      <c r="L30" s="101"/>
      <c r="M30" s="102"/>
      <c r="N30" s="47">
        <f>IF(K30&gt;200000,200000,K30)</f>
        <v>177450</v>
      </c>
      <c r="O30" s="31"/>
      <c r="Q30" s="16"/>
      <c r="S30" s="16"/>
    </row>
    <row r="31" spans="1:19" ht="24.95" customHeight="1" x14ac:dyDescent="0.15">
      <c r="B31" s="42">
        <v>46296</v>
      </c>
      <c r="C31" s="29">
        <f>E29+1</f>
        <v>46266</v>
      </c>
      <c r="D31" s="30" t="s">
        <v>4</v>
      </c>
      <c r="E31" s="114">
        <v>46295</v>
      </c>
      <c r="F31" s="115"/>
      <c r="G31" s="108">
        <f>D15</f>
        <v>1300</v>
      </c>
      <c r="H31" s="109"/>
      <c r="I31" s="109"/>
      <c r="J31" s="110"/>
    </row>
    <row r="32" spans="1:19" ht="24.95" customHeight="1" x14ac:dyDescent="0.15">
      <c r="B32" s="17"/>
      <c r="C32" s="43" t="s">
        <v>43</v>
      </c>
      <c r="D32" s="44">
        <v>21</v>
      </c>
      <c r="E32" s="45" t="s">
        <v>44</v>
      </c>
      <c r="F32" s="111" t="s">
        <v>45</v>
      </c>
      <c r="G32" s="112"/>
      <c r="H32" s="113">
        <v>152.25</v>
      </c>
      <c r="I32" s="113"/>
      <c r="J32" s="46" t="s">
        <v>46</v>
      </c>
      <c r="K32" s="100">
        <f>ROUNDDOWN(G31*H32,0)</f>
        <v>197925</v>
      </c>
      <c r="L32" s="101"/>
      <c r="M32" s="102"/>
      <c r="N32" s="47">
        <f>IF(K32&gt;200000,200000,K32)</f>
        <v>197925</v>
      </c>
      <c r="O32" s="31"/>
      <c r="Q32" s="16"/>
      <c r="S32" s="16"/>
    </row>
    <row r="33" spans="2:19" ht="24.95" customHeight="1" x14ac:dyDescent="0.15">
      <c r="B33" s="42">
        <v>46327</v>
      </c>
      <c r="C33" s="29">
        <f>E31+1</f>
        <v>46296</v>
      </c>
      <c r="D33" s="30" t="s">
        <v>4</v>
      </c>
      <c r="E33" s="114">
        <v>46326</v>
      </c>
      <c r="F33" s="115"/>
      <c r="G33" s="108">
        <f>D15</f>
        <v>1300</v>
      </c>
      <c r="H33" s="109"/>
      <c r="I33" s="109"/>
      <c r="J33" s="110"/>
    </row>
    <row r="34" spans="2:19" ht="24.95" customHeight="1" x14ac:dyDescent="0.15">
      <c r="B34" s="17"/>
      <c r="C34" s="43" t="s">
        <v>43</v>
      </c>
      <c r="D34" s="44">
        <v>23</v>
      </c>
      <c r="E34" s="45" t="s">
        <v>44</v>
      </c>
      <c r="F34" s="111" t="s">
        <v>45</v>
      </c>
      <c r="G34" s="112"/>
      <c r="H34" s="113">
        <v>166.75</v>
      </c>
      <c r="I34" s="113"/>
      <c r="J34" s="46" t="s">
        <v>46</v>
      </c>
      <c r="K34" s="100">
        <f>ROUNDDOWN(G33*H34,0)</f>
        <v>216775</v>
      </c>
      <c r="L34" s="101"/>
      <c r="M34" s="102"/>
      <c r="N34" s="47">
        <f>IF(K34&gt;200000,200000,K34)</f>
        <v>200000</v>
      </c>
      <c r="O34" s="31"/>
      <c r="Q34" s="16"/>
      <c r="S34" s="16"/>
    </row>
    <row r="35" spans="2:19" ht="24.95" customHeight="1" x14ac:dyDescent="0.15">
      <c r="B35" s="42">
        <v>46357</v>
      </c>
      <c r="C35" s="29">
        <f>E33+1</f>
        <v>46327</v>
      </c>
      <c r="D35" s="30" t="s">
        <v>4</v>
      </c>
      <c r="E35" s="114">
        <v>46356</v>
      </c>
      <c r="F35" s="115"/>
      <c r="G35" s="108">
        <f>D15</f>
        <v>1300</v>
      </c>
      <c r="H35" s="109"/>
      <c r="I35" s="109"/>
      <c r="J35" s="110"/>
      <c r="K35" s="62"/>
      <c r="L35" s="62"/>
      <c r="M35" s="62"/>
      <c r="N35" s="63"/>
      <c r="O35" s="31"/>
      <c r="Q35" s="16"/>
      <c r="S35" s="16"/>
    </row>
    <row r="36" spans="2:19" ht="24.95" customHeight="1" x14ac:dyDescent="0.15">
      <c r="B36" s="17"/>
      <c r="C36" s="43" t="s">
        <v>43</v>
      </c>
      <c r="D36" s="44">
        <v>18</v>
      </c>
      <c r="E36" s="45" t="s">
        <v>44</v>
      </c>
      <c r="F36" s="111" t="s">
        <v>45</v>
      </c>
      <c r="G36" s="112"/>
      <c r="H36" s="113">
        <v>129.25</v>
      </c>
      <c r="I36" s="113"/>
      <c r="J36" s="46" t="s">
        <v>46</v>
      </c>
      <c r="K36" s="100">
        <f>ROUNDDOWN(G35*H36,0)</f>
        <v>168025</v>
      </c>
      <c r="L36" s="101"/>
      <c r="M36" s="102"/>
      <c r="N36" s="47">
        <f>IF(K36&gt;200000,200000,K36)</f>
        <v>168025</v>
      </c>
      <c r="O36" s="31"/>
      <c r="Q36" s="16"/>
      <c r="S36" s="16"/>
    </row>
    <row r="37" spans="2:19" ht="24.95" customHeight="1" x14ac:dyDescent="0.15">
      <c r="B37" s="64">
        <v>46388</v>
      </c>
      <c r="C37" s="65">
        <f>E35+1</f>
        <v>46357</v>
      </c>
      <c r="D37" s="66" t="s">
        <v>4</v>
      </c>
      <c r="E37" s="106">
        <v>46387</v>
      </c>
      <c r="F37" s="107"/>
      <c r="G37" s="108">
        <f>D15</f>
        <v>1300</v>
      </c>
      <c r="H37" s="109"/>
      <c r="I37" s="109"/>
      <c r="J37" s="110"/>
    </row>
    <row r="38" spans="2:19" ht="24.95" customHeight="1" thickBot="1" x14ac:dyDescent="0.2">
      <c r="B38" s="6"/>
      <c r="C38" s="48" t="s">
        <v>43</v>
      </c>
      <c r="D38" s="49">
        <v>18</v>
      </c>
      <c r="E38" s="50" t="s">
        <v>44</v>
      </c>
      <c r="F38" s="97" t="s">
        <v>45</v>
      </c>
      <c r="G38" s="98"/>
      <c r="H38" s="99">
        <v>129.25</v>
      </c>
      <c r="I38" s="99"/>
      <c r="J38" s="51" t="s">
        <v>46</v>
      </c>
      <c r="K38" s="100">
        <f>ROUNDDOWN(G37*H38,0)</f>
        <v>168025</v>
      </c>
      <c r="L38" s="101"/>
      <c r="M38" s="102"/>
      <c r="N38" s="47">
        <f>IF(K38&gt;200000,200000,K38)</f>
        <v>168025</v>
      </c>
      <c r="O38" s="31"/>
      <c r="Q38" s="16"/>
      <c r="S38" s="16"/>
    </row>
    <row r="39" spans="2:19" ht="15" customHeight="1" x14ac:dyDescent="0.15">
      <c r="B39" s="1"/>
      <c r="C39" s="52"/>
      <c r="D39" s="52"/>
      <c r="E39" s="53"/>
      <c r="F39" s="53"/>
      <c r="G39" s="52"/>
      <c r="H39" s="52"/>
      <c r="I39" s="53"/>
      <c r="J39" s="53"/>
      <c r="K39" s="54"/>
      <c r="L39" s="54"/>
      <c r="M39" s="54"/>
      <c r="N39" s="36"/>
      <c r="O39" s="31"/>
      <c r="Q39" s="16"/>
      <c r="S39" s="16"/>
    </row>
    <row r="40" spans="2:19" ht="24.95" customHeight="1" x14ac:dyDescent="0.15">
      <c r="B40" s="103" t="s">
        <v>47</v>
      </c>
      <c r="C40" s="103"/>
      <c r="D40" s="103"/>
      <c r="E40" s="103"/>
      <c r="F40" s="103"/>
      <c r="G40" s="103"/>
      <c r="H40" s="103"/>
      <c r="I40" s="103"/>
      <c r="J40" s="103"/>
      <c r="K40" s="104">
        <f>SUM(K22:K38)</f>
        <v>1685599</v>
      </c>
      <c r="L40" s="104">
        <f t="shared" ref="L40:M40" si="0">SUM(I21:I37)</f>
        <v>0</v>
      </c>
      <c r="M40" s="104">
        <f t="shared" si="0"/>
        <v>0</v>
      </c>
      <c r="N40" s="47">
        <f>SUM(N22:N38)</f>
        <v>1652049</v>
      </c>
    </row>
    <row r="41" spans="2:19" ht="24.95" customHeight="1" x14ac:dyDescent="0.15">
      <c r="B41" s="1"/>
      <c r="C41" s="1"/>
      <c r="D41" s="1"/>
      <c r="E41" s="1"/>
      <c r="F41" s="1"/>
      <c r="G41" s="1"/>
      <c r="H41" s="1"/>
      <c r="I41" s="1"/>
      <c r="J41" s="1"/>
      <c r="K41" s="105" t="s">
        <v>48</v>
      </c>
      <c r="L41" s="105"/>
      <c r="M41" s="105"/>
      <c r="N41" s="56" t="s">
        <v>49</v>
      </c>
    </row>
    <row r="42" spans="2:19" ht="15" customHeight="1" x14ac:dyDescent="0.15">
      <c r="B42" s="1"/>
      <c r="C42" s="1"/>
      <c r="D42" s="1"/>
      <c r="E42" s="1"/>
      <c r="F42" s="1"/>
      <c r="G42" s="1"/>
      <c r="H42" s="1"/>
      <c r="I42" s="1"/>
      <c r="J42" s="1"/>
      <c r="K42" s="55"/>
      <c r="L42" s="55"/>
      <c r="M42" s="55"/>
      <c r="N42" s="56"/>
    </row>
    <row r="43" spans="2:19" ht="24.95" customHeight="1" x14ac:dyDescent="0.15">
      <c r="K43" s="93" t="s">
        <v>50</v>
      </c>
      <c r="L43" s="94"/>
      <c r="M43" s="94"/>
      <c r="N43" s="57">
        <f>IF(N40&gt;2000000,2000000,N40)</f>
        <v>1652049</v>
      </c>
      <c r="O43" s="31"/>
    </row>
    <row r="44" spans="2:19" ht="24.95" customHeight="1" x14ac:dyDescent="0.15">
      <c r="K44" s="95" t="s">
        <v>23</v>
      </c>
      <c r="L44" s="95"/>
      <c r="M44" s="95"/>
      <c r="N44" s="58">
        <f>ROUNDDOWN(N43/2,0)</f>
        <v>826024</v>
      </c>
    </row>
    <row r="45" spans="2:19" ht="31.5" customHeight="1" thickBot="1" x14ac:dyDescent="0.2">
      <c r="G45" s="96" t="s">
        <v>51</v>
      </c>
      <c r="H45" s="96"/>
      <c r="I45" s="96"/>
      <c r="J45" s="96"/>
      <c r="K45" s="96"/>
      <c r="L45" s="96"/>
      <c r="M45" s="96"/>
      <c r="N45" s="59">
        <f>ROUNDDOWN(N44,-3)</f>
        <v>826000</v>
      </c>
      <c r="O45" s="60"/>
    </row>
    <row r="46" spans="2:19" ht="20.100000000000001" customHeight="1" thickTop="1" x14ac:dyDescent="0.15">
      <c r="K46" s="60"/>
      <c r="O46" s="60"/>
    </row>
    <row r="47" spans="2:19" ht="20.100000000000001" customHeight="1" x14ac:dyDescent="0.15"/>
    <row r="48" spans="2:19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</sheetData>
  <mergeCells count="83">
    <mergeCell ref="B12:C12"/>
    <mergeCell ref="A3:O3"/>
    <mergeCell ref="H5:J5"/>
    <mergeCell ref="K5:N5"/>
    <mergeCell ref="B7:C7"/>
    <mergeCell ref="D7:N7"/>
    <mergeCell ref="B8:C8"/>
    <mergeCell ref="B10:C10"/>
    <mergeCell ref="D10:F10"/>
    <mergeCell ref="G10:H10"/>
    <mergeCell ref="I10:M10"/>
    <mergeCell ref="B11:C11"/>
    <mergeCell ref="B14:B17"/>
    <mergeCell ref="D14:E14"/>
    <mergeCell ref="F14:G14"/>
    <mergeCell ref="H14:I14"/>
    <mergeCell ref="J14:N14"/>
    <mergeCell ref="D15:E15"/>
    <mergeCell ref="F15:G15"/>
    <mergeCell ref="H15:I15"/>
    <mergeCell ref="J15:N15"/>
    <mergeCell ref="D16:E16"/>
    <mergeCell ref="G16:H16"/>
    <mergeCell ref="I16:J16"/>
    <mergeCell ref="K16:L16"/>
    <mergeCell ref="M16:N16"/>
    <mergeCell ref="D17:G17"/>
    <mergeCell ref="H17:J17"/>
    <mergeCell ref="K17:N17"/>
    <mergeCell ref="E25:F25"/>
    <mergeCell ref="G25:J25"/>
    <mergeCell ref="C20:F20"/>
    <mergeCell ref="G20:J20"/>
    <mergeCell ref="K20:M20"/>
    <mergeCell ref="E21:F21"/>
    <mergeCell ref="G21:J21"/>
    <mergeCell ref="F22:G22"/>
    <mergeCell ref="H22:I22"/>
    <mergeCell ref="K22:M22"/>
    <mergeCell ref="E23:F23"/>
    <mergeCell ref="G23:J23"/>
    <mergeCell ref="F24:G24"/>
    <mergeCell ref="H24:I24"/>
    <mergeCell ref="K24:M24"/>
    <mergeCell ref="E31:F31"/>
    <mergeCell ref="G31:J31"/>
    <mergeCell ref="F26:G26"/>
    <mergeCell ref="H26:I26"/>
    <mergeCell ref="K26:M26"/>
    <mergeCell ref="E27:F27"/>
    <mergeCell ref="G27:J27"/>
    <mergeCell ref="F28:G28"/>
    <mergeCell ref="H28:I28"/>
    <mergeCell ref="K28:M28"/>
    <mergeCell ref="E29:F29"/>
    <mergeCell ref="G29:J29"/>
    <mergeCell ref="F30:G30"/>
    <mergeCell ref="H30:I30"/>
    <mergeCell ref="K30:M30"/>
    <mergeCell ref="E37:F37"/>
    <mergeCell ref="G37:J37"/>
    <mergeCell ref="F32:G32"/>
    <mergeCell ref="H32:I32"/>
    <mergeCell ref="K32:M32"/>
    <mergeCell ref="E33:F33"/>
    <mergeCell ref="G33:J33"/>
    <mergeCell ref="F34:G34"/>
    <mergeCell ref="H34:I34"/>
    <mergeCell ref="K34:M34"/>
    <mergeCell ref="E35:F35"/>
    <mergeCell ref="G35:J35"/>
    <mergeCell ref="F36:G36"/>
    <mergeCell ref="H36:I36"/>
    <mergeCell ref="K36:M36"/>
    <mergeCell ref="K43:M43"/>
    <mergeCell ref="K44:M44"/>
    <mergeCell ref="G45:M45"/>
    <mergeCell ref="F38:G38"/>
    <mergeCell ref="H38:I38"/>
    <mergeCell ref="K38:M38"/>
    <mergeCell ref="B40:J40"/>
    <mergeCell ref="K40:M40"/>
    <mergeCell ref="K41:M41"/>
  </mergeCells>
  <phoneticPr fontId="3"/>
  <printOptions horizontalCentered="1"/>
  <pageMargins left="0.70866141732283472" right="0.70866141732283472" top="0.55118110236220474" bottom="0.55118110236220474" header="0.31496062992125984" footer="0.31496062992125984"/>
  <pageSetup paperSize="9" scale="7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5F109-4F41-4C88-919F-11FE69381CDC}">
  <sheetPr>
    <pageSetUpPr fitToPage="1"/>
  </sheetPr>
  <dimension ref="A2:S63"/>
  <sheetViews>
    <sheetView topLeftCell="A3" zoomScaleNormal="100" workbookViewId="0">
      <selection activeCell="K21" sqref="K21:M21"/>
    </sheetView>
  </sheetViews>
  <sheetFormatPr defaultRowHeight="13.5" x14ac:dyDescent="0.15"/>
  <cols>
    <col min="1" max="1" width="8.625" customWidth="1"/>
    <col min="2" max="2" width="10.5" bestFit="1" customWidth="1"/>
    <col min="3" max="3" width="10.25" customWidth="1"/>
    <col min="4" max="5" width="4.625" customWidth="1"/>
    <col min="6" max="6" width="5.375" bestFit="1" customWidth="1"/>
    <col min="7" max="7" width="5.375" customWidth="1"/>
    <col min="8" max="11" width="4.625" customWidth="1"/>
    <col min="12" max="12" width="5.375" bestFit="1" customWidth="1"/>
    <col min="13" max="13" width="4.625" customWidth="1"/>
    <col min="14" max="14" width="13.375" customWidth="1"/>
    <col min="15" max="15" width="8.625" customWidth="1"/>
  </cols>
  <sheetData>
    <row r="2" spans="1:16" ht="24.95" customHeight="1" x14ac:dyDescent="0.15"/>
    <row r="3" spans="1:16" ht="24.95" customHeight="1" x14ac:dyDescent="0.15">
      <c r="A3" s="139" t="s">
        <v>0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</row>
    <row r="4" spans="1:16" ht="24.95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6" ht="24.95" customHeight="1" x14ac:dyDescent="0.15">
      <c r="H5" s="140" t="s">
        <v>1</v>
      </c>
      <c r="I5" s="141"/>
      <c r="J5" s="142"/>
      <c r="K5" s="140" t="s">
        <v>26</v>
      </c>
      <c r="L5" s="141"/>
      <c r="M5" s="141"/>
      <c r="N5" s="142"/>
      <c r="O5" s="37"/>
      <c r="P5" s="4"/>
    </row>
    <row r="6" spans="1:16" ht="15" customHeight="1" thickBot="1" x14ac:dyDescent="0.2"/>
    <row r="7" spans="1:16" ht="24.95" customHeight="1" x14ac:dyDescent="0.15">
      <c r="B7" s="143" t="s">
        <v>27</v>
      </c>
      <c r="C7" s="121"/>
      <c r="D7" s="144" t="s">
        <v>28</v>
      </c>
      <c r="E7" s="145"/>
      <c r="F7" s="145"/>
      <c r="G7" s="145"/>
      <c r="H7" s="145"/>
      <c r="I7" s="145"/>
      <c r="J7" s="145"/>
      <c r="K7" s="145"/>
      <c r="L7" s="145"/>
      <c r="M7" s="145"/>
      <c r="N7" s="146"/>
    </row>
    <row r="8" spans="1:16" ht="24.95" customHeight="1" thickBot="1" x14ac:dyDescent="0.2">
      <c r="B8" s="138" t="s">
        <v>2</v>
      </c>
      <c r="C8" s="137"/>
      <c r="D8" s="7" t="s">
        <v>3</v>
      </c>
      <c r="E8" s="8">
        <v>6</v>
      </c>
      <c r="F8" s="9">
        <v>10</v>
      </c>
      <c r="G8" s="10">
        <v>20</v>
      </c>
      <c r="H8" s="11" t="s">
        <v>4</v>
      </c>
      <c r="I8" s="12" t="s">
        <v>3</v>
      </c>
      <c r="J8" s="8">
        <v>7</v>
      </c>
      <c r="K8" s="9">
        <v>8</v>
      </c>
      <c r="L8" s="10">
        <v>23</v>
      </c>
      <c r="M8" s="12"/>
      <c r="N8" s="13"/>
    </row>
    <row r="9" spans="1:16" ht="14.25" customHeight="1" thickBot="1" x14ac:dyDescent="0.2">
      <c r="C9" s="1"/>
      <c r="E9" s="14"/>
      <c r="F9" s="15"/>
      <c r="G9" s="16"/>
      <c r="H9" s="1"/>
      <c r="J9" s="14"/>
      <c r="K9" s="15"/>
      <c r="L9" s="16"/>
    </row>
    <row r="10" spans="1:16" ht="24.95" customHeight="1" x14ac:dyDescent="0.15">
      <c r="B10" s="143" t="s">
        <v>5</v>
      </c>
      <c r="C10" s="121"/>
      <c r="D10" s="119" t="s">
        <v>29</v>
      </c>
      <c r="E10" s="120"/>
      <c r="F10" s="121"/>
      <c r="G10" s="119" t="s">
        <v>30</v>
      </c>
      <c r="H10" s="120"/>
      <c r="I10" s="147" t="s">
        <v>31</v>
      </c>
      <c r="J10" s="147"/>
      <c r="K10" s="147"/>
      <c r="L10" s="147"/>
      <c r="M10" s="147"/>
      <c r="N10" s="28" t="s">
        <v>32</v>
      </c>
    </row>
    <row r="11" spans="1:16" ht="24.95" customHeight="1" x14ac:dyDescent="0.15">
      <c r="B11" s="148" t="s">
        <v>6</v>
      </c>
      <c r="C11" s="142"/>
      <c r="D11" s="18" t="s">
        <v>3</v>
      </c>
      <c r="E11" s="19">
        <v>6</v>
      </c>
      <c r="F11" s="20">
        <v>7</v>
      </c>
      <c r="G11" s="21">
        <v>1</v>
      </c>
      <c r="H11" s="22" t="s">
        <v>4</v>
      </c>
      <c r="I11" s="23" t="s">
        <v>3</v>
      </c>
      <c r="J11" s="19">
        <v>7</v>
      </c>
      <c r="K11" s="20">
        <v>8</v>
      </c>
      <c r="L11" s="21">
        <v>31</v>
      </c>
      <c r="M11" s="22"/>
      <c r="N11" s="24"/>
    </row>
    <row r="12" spans="1:16" ht="24.95" customHeight="1" thickBot="1" x14ac:dyDescent="0.2">
      <c r="B12" s="138" t="s">
        <v>8</v>
      </c>
      <c r="C12" s="137"/>
      <c r="D12" s="7" t="s">
        <v>3</v>
      </c>
      <c r="E12" s="8">
        <v>6</v>
      </c>
      <c r="F12" s="9">
        <v>10</v>
      </c>
      <c r="G12" s="10">
        <v>20</v>
      </c>
      <c r="H12" s="11" t="s">
        <v>4</v>
      </c>
      <c r="I12" s="12" t="s">
        <v>3</v>
      </c>
      <c r="J12" s="8">
        <v>7</v>
      </c>
      <c r="K12" s="9">
        <v>8</v>
      </c>
      <c r="L12" s="10">
        <v>23</v>
      </c>
      <c r="M12" s="12"/>
      <c r="N12" s="13"/>
    </row>
    <row r="13" spans="1:16" ht="15" customHeight="1" thickBot="1" x14ac:dyDescent="0.2">
      <c r="C13" s="1"/>
      <c r="E13" s="14"/>
      <c r="F13" s="15"/>
      <c r="G13" s="16"/>
      <c r="H13" s="1"/>
      <c r="J13" s="14"/>
      <c r="K13" s="15"/>
      <c r="L13" s="16"/>
    </row>
    <row r="14" spans="1:16" ht="24.95" customHeight="1" x14ac:dyDescent="0.15">
      <c r="B14" s="124" t="s">
        <v>33</v>
      </c>
      <c r="C14" s="38" t="s">
        <v>34</v>
      </c>
      <c r="D14" s="128">
        <v>4400</v>
      </c>
      <c r="E14" s="129"/>
      <c r="F14" s="128" t="s">
        <v>35</v>
      </c>
      <c r="G14" s="129"/>
      <c r="H14" s="128" t="s">
        <v>11</v>
      </c>
      <c r="I14" s="130"/>
      <c r="J14" s="128" t="s">
        <v>36</v>
      </c>
      <c r="K14" s="129"/>
      <c r="L14" s="129"/>
      <c r="M14" s="129"/>
      <c r="N14" s="131"/>
    </row>
    <row r="15" spans="1:16" ht="24.95" customHeight="1" thickBot="1" x14ac:dyDescent="0.2">
      <c r="B15" s="126"/>
      <c r="C15" s="27" t="s">
        <v>30</v>
      </c>
      <c r="D15" s="132">
        <v>0.375</v>
      </c>
      <c r="E15" s="133"/>
      <c r="F15" s="39" t="s">
        <v>4</v>
      </c>
      <c r="G15" s="134">
        <v>0.70833333333333337</v>
      </c>
      <c r="H15" s="132"/>
      <c r="I15" s="135" t="s">
        <v>37</v>
      </c>
      <c r="J15" s="135"/>
      <c r="K15" s="135" t="s">
        <v>38</v>
      </c>
      <c r="L15" s="135"/>
      <c r="M15" s="135" t="s">
        <v>32</v>
      </c>
      <c r="N15" s="136"/>
    </row>
    <row r="16" spans="1:16" ht="24.95" customHeight="1" thickBot="1" x14ac:dyDescent="0.2">
      <c r="B16" s="127"/>
      <c r="C16" s="27" t="s">
        <v>14</v>
      </c>
      <c r="D16" s="135" t="s">
        <v>15</v>
      </c>
      <c r="E16" s="135"/>
      <c r="F16" s="135"/>
      <c r="G16" s="135"/>
      <c r="H16" s="117" t="s">
        <v>16</v>
      </c>
      <c r="I16" s="117"/>
      <c r="J16" s="137"/>
      <c r="K16" s="116" t="s">
        <v>39</v>
      </c>
      <c r="L16" s="117"/>
      <c r="M16" s="117"/>
      <c r="N16" s="118"/>
    </row>
    <row r="17" spans="1:19" ht="15" customHeight="1" x14ac:dyDescent="0.15"/>
    <row r="18" spans="1:19" ht="24.75" customHeight="1" thickBot="1" x14ac:dyDescent="0.2">
      <c r="B18" t="s">
        <v>18</v>
      </c>
      <c r="D18" s="40" t="s">
        <v>40</v>
      </c>
    </row>
    <row r="19" spans="1:19" ht="24.95" customHeight="1" x14ac:dyDescent="0.15">
      <c r="B19" s="5" t="s">
        <v>19</v>
      </c>
      <c r="C19" s="119" t="s">
        <v>41</v>
      </c>
      <c r="D19" s="120"/>
      <c r="E19" s="120"/>
      <c r="F19" s="121"/>
      <c r="G19" s="147" t="s">
        <v>34</v>
      </c>
      <c r="H19" s="147"/>
      <c r="I19" s="147"/>
      <c r="J19" s="163"/>
      <c r="K19" s="109" t="s">
        <v>22</v>
      </c>
      <c r="L19" s="109"/>
      <c r="M19" s="123"/>
      <c r="N19" s="41" t="s">
        <v>42</v>
      </c>
    </row>
    <row r="20" spans="1:19" ht="24.95" customHeight="1" x14ac:dyDescent="0.15">
      <c r="A20" s="1"/>
      <c r="B20" s="42">
        <v>45597</v>
      </c>
      <c r="C20" s="29">
        <v>45585</v>
      </c>
      <c r="D20" s="30" t="s">
        <v>4</v>
      </c>
      <c r="E20" s="114">
        <v>45596</v>
      </c>
      <c r="F20" s="115"/>
      <c r="G20" s="159">
        <f>$D$14*0.7</f>
        <v>3080</v>
      </c>
      <c r="H20" s="159"/>
      <c r="I20" s="172"/>
      <c r="J20" s="173"/>
    </row>
    <row r="21" spans="1:19" ht="24.95" customHeight="1" x14ac:dyDescent="0.15">
      <c r="B21" s="17"/>
      <c r="C21" s="43" t="s">
        <v>43</v>
      </c>
      <c r="D21" s="44">
        <v>7</v>
      </c>
      <c r="E21" s="45" t="s">
        <v>44</v>
      </c>
      <c r="F21" s="111" t="s">
        <v>45</v>
      </c>
      <c r="G21" s="112"/>
      <c r="H21" s="187">
        <v>50.75</v>
      </c>
      <c r="I21" s="187"/>
      <c r="J21" s="46" t="s">
        <v>46</v>
      </c>
      <c r="K21" s="100">
        <f>ROUNDDOWN(G20*H21,0)</f>
        <v>156310</v>
      </c>
      <c r="L21" s="101"/>
      <c r="M21" s="102"/>
      <c r="N21" s="47">
        <f>IF(K21&gt;200000,200000,K21)</f>
        <v>156310</v>
      </c>
      <c r="O21" s="31"/>
      <c r="Q21" s="16"/>
      <c r="S21" s="16"/>
    </row>
    <row r="22" spans="1:19" ht="24.95" customHeight="1" x14ac:dyDescent="0.15">
      <c r="B22" s="42">
        <v>45627</v>
      </c>
      <c r="C22" s="29">
        <f>E20+1</f>
        <v>45597</v>
      </c>
      <c r="D22" s="30" t="s">
        <v>4</v>
      </c>
      <c r="E22" s="114">
        <v>45626</v>
      </c>
      <c r="F22" s="115"/>
      <c r="G22" s="108">
        <f>$D$14*0.7</f>
        <v>3080</v>
      </c>
      <c r="H22" s="109"/>
      <c r="I22" s="172"/>
      <c r="J22" s="173"/>
    </row>
    <row r="23" spans="1:19" ht="24.95" customHeight="1" x14ac:dyDescent="0.15">
      <c r="B23" s="17"/>
      <c r="C23" s="43" t="s">
        <v>43</v>
      </c>
      <c r="D23" s="44">
        <v>14</v>
      </c>
      <c r="E23" s="45" t="s">
        <v>44</v>
      </c>
      <c r="F23" s="111" t="s">
        <v>45</v>
      </c>
      <c r="G23" s="112"/>
      <c r="H23" s="186">
        <v>101.5</v>
      </c>
      <c r="I23" s="186"/>
      <c r="J23" s="46" t="s">
        <v>46</v>
      </c>
      <c r="K23" s="100">
        <f>G22*H23</f>
        <v>312620</v>
      </c>
      <c r="L23" s="101"/>
      <c r="M23" s="102"/>
      <c r="N23" s="47">
        <f>IF(K23&gt;200000,200000,K23)</f>
        <v>200000</v>
      </c>
      <c r="O23" s="31"/>
      <c r="Q23" s="16"/>
      <c r="S23" s="16"/>
    </row>
    <row r="24" spans="1:19" ht="24.95" customHeight="1" x14ac:dyDescent="0.15">
      <c r="B24" s="42">
        <v>45658</v>
      </c>
      <c r="C24" s="29">
        <f>E22+1</f>
        <v>45627</v>
      </c>
      <c r="D24" s="30" t="s">
        <v>4</v>
      </c>
      <c r="E24" s="114">
        <v>45657</v>
      </c>
      <c r="F24" s="115"/>
      <c r="G24" s="108">
        <f>$D$14*0.7</f>
        <v>3080</v>
      </c>
      <c r="H24" s="109"/>
      <c r="I24" s="172"/>
      <c r="J24" s="173"/>
    </row>
    <row r="25" spans="1:19" ht="24.95" customHeight="1" x14ac:dyDescent="0.15">
      <c r="B25" s="17"/>
      <c r="C25" s="43" t="s">
        <v>43</v>
      </c>
      <c r="D25" s="44">
        <v>20</v>
      </c>
      <c r="E25" s="45" t="s">
        <v>44</v>
      </c>
      <c r="F25" s="111" t="s">
        <v>45</v>
      </c>
      <c r="G25" s="112"/>
      <c r="H25" s="187">
        <v>143.75</v>
      </c>
      <c r="I25" s="187"/>
      <c r="J25" s="46" t="s">
        <v>46</v>
      </c>
      <c r="K25" s="100">
        <f>G24*H25</f>
        <v>442750</v>
      </c>
      <c r="L25" s="101"/>
      <c r="M25" s="102"/>
      <c r="N25" s="47">
        <f>IF(K25&gt;200000,200000,K25)</f>
        <v>200000</v>
      </c>
      <c r="O25" s="31"/>
      <c r="Q25" s="16"/>
      <c r="S25" s="16"/>
    </row>
    <row r="26" spans="1:19" ht="24.95" customHeight="1" x14ac:dyDescent="0.15">
      <c r="B26" s="42">
        <v>45689</v>
      </c>
      <c r="C26" s="29">
        <f>E24+1</f>
        <v>45658</v>
      </c>
      <c r="D26" s="30" t="s">
        <v>4</v>
      </c>
      <c r="E26" s="114">
        <v>45688</v>
      </c>
      <c r="F26" s="115"/>
      <c r="G26" s="108">
        <f>$D$14*0.7</f>
        <v>3080</v>
      </c>
      <c r="H26" s="109"/>
      <c r="I26" s="172"/>
      <c r="J26" s="173"/>
    </row>
    <row r="27" spans="1:19" ht="24.95" customHeight="1" x14ac:dyDescent="0.15">
      <c r="B27" s="17"/>
      <c r="C27" s="43" t="s">
        <v>43</v>
      </c>
      <c r="D27" s="44">
        <v>18</v>
      </c>
      <c r="E27" s="45" t="s">
        <v>44</v>
      </c>
      <c r="F27" s="111" t="s">
        <v>45</v>
      </c>
      <c r="G27" s="112"/>
      <c r="H27" s="186">
        <v>130.5</v>
      </c>
      <c r="I27" s="186"/>
      <c r="J27" s="46" t="s">
        <v>46</v>
      </c>
      <c r="K27" s="100">
        <f>G26*H27</f>
        <v>401940</v>
      </c>
      <c r="L27" s="101"/>
      <c r="M27" s="102"/>
      <c r="N27" s="47">
        <f>IF(K27&gt;200000,200000,K27)</f>
        <v>200000</v>
      </c>
      <c r="O27" s="31"/>
      <c r="Q27" s="16"/>
      <c r="S27" s="16"/>
    </row>
    <row r="28" spans="1:19" ht="24.95" customHeight="1" x14ac:dyDescent="0.15">
      <c r="A28" s="1"/>
      <c r="B28" s="42">
        <v>45717</v>
      </c>
      <c r="C28" s="29">
        <f>E26+1</f>
        <v>45689</v>
      </c>
      <c r="D28" s="30" t="s">
        <v>4</v>
      </c>
      <c r="E28" s="114">
        <v>46081</v>
      </c>
      <c r="F28" s="115"/>
      <c r="G28" s="159">
        <f>$D$14*0.7</f>
        <v>3080</v>
      </c>
      <c r="H28" s="159"/>
      <c r="I28" s="172"/>
      <c r="J28" s="173"/>
    </row>
    <row r="29" spans="1:19" ht="24.95" customHeight="1" x14ac:dyDescent="0.15">
      <c r="B29" s="17"/>
      <c r="C29" s="43" t="s">
        <v>43</v>
      </c>
      <c r="D29" s="44">
        <v>19</v>
      </c>
      <c r="E29" s="45" t="s">
        <v>44</v>
      </c>
      <c r="F29" s="111" t="s">
        <v>45</v>
      </c>
      <c r="G29" s="112"/>
      <c r="H29" s="113">
        <v>136.75</v>
      </c>
      <c r="I29" s="113"/>
      <c r="J29" s="46" t="s">
        <v>46</v>
      </c>
      <c r="K29" s="100">
        <f>G28*H29</f>
        <v>421190</v>
      </c>
      <c r="L29" s="101"/>
      <c r="M29" s="102"/>
      <c r="N29" s="47">
        <f>IF(K29&gt;200000,200000,K29)</f>
        <v>200000</v>
      </c>
      <c r="O29" s="31"/>
      <c r="Q29" s="16"/>
      <c r="S29" s="16"/>
    </row>
    <row r="30" spans="1:19" ht="24.95" customHeight="1" x14ac:dyDescent="0.15">
      <c r="B30" s="42">
        <v>45748</v>
      </c>
      <c r="C30" s="29">
        <f>E28+1</f>
        <v>46082</v>
      </c>
      <c r="D30" s="30" t="s">
        <v>4</v>
      </c>
      <c r="E30" s="114">
        <v>46112</v>
      </c>
      <c r="F30" s="115"/>
      <c r="G30" s="108">
        <f>$D$14*0.7</f>
        <v>3080</v>
      </c>
      <c r="H30" s="109"/>
      <c r="I30" s="172"/>
      <c r="J30" s="173"/>
    </row>
    <row r="31" spans="1:19" ht="24.95" customHeight="1" x14ac:dyDescent="0.15">
      <c r="B31" s="17"/>
      <c r="C31" s="43" t="s">
        <v>43</v>
      </c>
      <c r="D31" s="44">
        <v>21</v>
      </c>
      <c r="E31" s="45" t="s">
        <v>44</v>
      </c>
      <c r="F31" s="111" t="s">
        <v>45</v>
      </c>
      <c r="G31" s="112"/>
      <c r="H31" s="113">
        <v>150</v>
      </c>
      <c r="I31" s="113"/>
      <c r="J31" s="46" t="s">
        <v>46</v>
      </c>
      <c r="K31" s="100">
        <f>G30*H31</f>
        <v>462000</v>
      </c>
      <c r="L31" s="101"/>
      <c r="M31" s="102"/>
      <c r="N31" s="47">
        <f>IF(K31&gt;200000,200000,K31)</f>
        <v>200000</v>
      </c>
      <c r="O31" s="31"/>
      <c r="Q31" s="16"/>
      <c r="S31" s="16"/>
    </row>
    <row r="32" spans="1:19" ht="24.95" customHeight="1" x14ac:dyDescent="0.15">
      <c r="B32" s="42">
        <v>45778</v>
      </c>
      <c r="C32" s="29">
        <f>E30+1</f>
        <v>46113</v>
      </c>
      <c r="D32" s="30" t="s">
        <v>4</v>
      </c>
      <c r="E32" s="114">
        <v>46142</v>
      </c>
      <c r="F32" s="115"/>
      <c r="G32" s="108">
        <f>$D$14*0.7</f>
        <v>3080</v>
      </c>
      <c r="H32" s="109"/>
      <c r="I32" s="172"/>
      <c r="J32" s="173"/>
    </row>
    <row r="33" spans="2:19" ht="24.95" customHeight="1" x14ac:dyDescent="0.15">
      <c r="B33" s="17"/>
      <c r="C33" s="43" t="s">
        <v>43</v>
      </c>
      <c r="D33" s="44">
        <v>20</v>
      </c>
      <c r="E33" s="45" t="s">
        <v>44</v>
      </c>
      <c r="F33" s="111" t="s">
        <v>45</v>
      </c>
      <c r="G33" s="112"/>
      <c r="H33" s="113">
        <v>143.75</v>
      </c>
      <c r="I33" s="113"/>
      <c r="J33" s="46" t="s">
        <v>46</v>
      </c>
      <c r="K33" s="100">
        <f>G32*H33</f>
        <v>442750</v>
      </c>
      <c r="L33" s="101"/>
      <c r="M33" s="102"/>
      <c r="N33" s="47">
        <f>IF(K33&gt;200000,200000,K33)</f>
        <v>200000</v>
      </c>
      <c r="O33" s="31"/>
      <c r="Q33" s="16"/>
      <c r="S33" s="16"/>
    </row>
    <row r="34" spans="2:19" ht="24.95" customHeight="1" x14ac:dyDescent="0.15">
      <c r="B34" s="42">
        <v>45809</v>
      </c>
      <c r="C34" s="29">
        <f>E32+1</f>
        <v>46143</v>
      </c>
      <c r="D34" s="30" t="s">
        <v>4</v>
      </c>
      <c r="E34" s="114">
        <v>45808</v>
      </c>
      <c r="F34" s="115"/>
      <c r="G34" s="108">
        <f>$D$14*0.7</f>
        <v>3080</v>
      </c>
      <c r="H34" s="109"/>
      <c r="I34" s="172"/>
      <c r="J34" s="173"/>
    </row>
    <row r="35" spans="2:19" ht="24.95" customHeight="1" x14ac:dyDescent="0.15">
      <c r="B35" s="17"/>
      <c r="C35" s="43" t="s">
        <v>43</v>
      </c>
      <c r="D35" s="44">
        <v>19</v>
      </c>
      <c r="E35" s="45" t="s">
        <v>44</v>
      </c>
      <c r="F35" s="111" t="s">
        <v>45</v>
      </c>
      <c r="G35" s="112"/>
      <c r="H35" s="113">
        <v>136.5</v>
      </c>
      <c r="I35" s="113"/>
      <c r="J35" s="46" t="s">
        <v>46</v>
      </c>
      <c r="K35" s="100">
        <f>G34*H35</f>
        <v>420420</v>
      </c>
      <c r="L35" s="101"/>
      <c r="M35" s="102"/>
      <c r="N35" s="47">
        <f>IF(K35&gt;200000,200000,K35)</f>
        <v>200000</v>
      </c>
      <c r="O35" s="31"/>
      <c r="Q35" s="16"/>
      <c r="S35" s="16"/>
    </row>
    <row r="36" spans="2:19" ht="24.95" customHeight="1" x14ac:dyDescent="0.15">
      <c r="B36" s="42">
        <v>45839</v>
      </c>
      <c r="C36" s="29">
        <f>E34+1</f>
        <v>45809</v>
      </c>
      <c r="D36" s="30" t="s">
        <v>4</v>
      </c>
      <c r="E36" s="114">
        <v>45838</v>
      </c>
      <c r="F36" s="115"/>
      <c r="G36" s="108">
        <f>$D$14*0.7</f>
        <v>3080</v>
      </c>
      <c r="H36" s="109"/>
      <c r="I36" s="172"/>
      <c r="J36" s="173"/>
    </row>
    <row r="37" spans="2:19" ht="24.95" customHeight="1" x14ac:dyDescent="0.15">
      <c r="B37" s="17"/>
      <c r="C37" s="43" t="s">
        <v>43</v>
      </c>
      <c r="D37" s="44">
        <v>21</v>
      </c>
      <c r="E37" s="45" t="s">
        <v>44</v>
      </c>
      <c r="F37" s="111" t="s">
        <v>45</v>
      </c>
      <c r="G37" s="112"/>
      <c r="H37" s="113">
        <v>152.25</v>
      </c>
      <c r="I37" s="113"/>
      <c r="J37" s="46" t="s">
        <v>46</v>
      </c>
      <c r="K37" s="100">
        <f>G36*H37</f>
        <v>468930</v>
      </c>
      <c r="L37" s="101"/>
      <c r="M37" s="102"/>
      <c r="N37" s="47">
        <f>IF(K37&gt;200000,200000,K37)</f>
        <v>200000</v>
      </c>
      <c r="O37" s="31"/>
      <c r="Q37" s="16"/>
      <c r="S37" s="16"/>
    </row>
    <row r="38" spans="2:19" ht="24.95" customHeight="1" x14ac:dyDescent="0.15">
      <c r="B38" s="42">
        <v>45870</v>
      </c>
      <c r="C38" s="29">
        <f>E36+1</f>
        <v>45839</v>
      </c>
      <c r="D38" s="30" t="s">
        <v>4</v>
      </c>
      <c r="E38" s="114">
        <v>45869</v>
      </c>
      <c r="F38" s="115"/>
      <c r="G38" s="108">
        <f>$D$14*0.7</f>
        <v>3080</v>
      </c>
      <c r="H38" s="109"/>
      <c r="I38" s="172"/>
      <c r="J38" s="173"/>
    </row>
    <row r="39" spans="2:19" ht="24.95" customHeight="1" x14ac:dyDescent="0.15">
      <c r="B39" s="17"/>
      <c r="C39" s="43" t="s">
        <v>43</v>
      </c>
      <c r="D39" s="44">
        <v>23</v>
      </c>
      <c r="E39" s="45" t="s">
        <v>44</v>
      </c>
      <c r="F39" s="111" t="s">
        <v>45</v>
      </c>
      <c r="G39" s="112"/>
      <c r="H39" s="113">
        <v>166.75</v>
      </c>
      <c r="I39" s="113"/>
      <c r="J39" s="46" t="s">
        <v>46</v>
      </c>
      <c r="K39" s="100">
        <f>G38*H39</f>
        <v>513590</v>
      </c>
      <c r="L39" s="101"/>
      <c r="M39" s="102"/>
      <c r="N39" s="47">
        <f>IF(K39&gt;200000,200000,K39)</f>
        <v>200000</v>
      </c>
      <c r="O39" s="31"/>
      <c r="Q39" s="16"/>
      <c r="S39" s="16"/>
    </row>
    <row r="40" spans="2:19" ht="24.95" customHeight="1" x14ac:dyDescent="0.15">
      <c r="B40" s="42">
        <v>45901</v>
      </c>
      <c r="C40" s="29">
        <f>E38+1</f>
        <v>45870</v>
      </c>
      <c r="D40" s="30" t="s">
        <v>4</v>
      </c>
      <c r="E40" s="114">
        <v>45892</v>
      </c>
      <c r="F40" s="115"/>
      <c r="G40" s="108">
        <f>$D$14*0.7</f>
        <v>3080</v>
      </c>
      <c r="H40" s="109"/>
      <c r="I40" s="172"/>
      <c r="J40" s="173"/>
    </row>
    <row r="41" spans="2:19" ht="24.95" customHeight="1" thickBot="1" x14ac:dyDescent="0.2">
      <c r="B41" s="6"/>
      <c r="C41" s="48" t="s">
        <v>43</v>
      </c>
      <c r="D41" s="49">
        <v>18</v>
      </c>
      <c r="E41" s="50" t="s">
        <v>44</v>
      </c>
      <c r="F41" s="97" t="s">
        <v>45</v>
      </c>
      <c r="G41" s="98"/>
      <c r="H41" s="99">
        <v>129.25</v>
      </c>
      <c r="I41" s="99"/>
      <c r="J41" s="51" t="s">
        <v>46</v>
      </c>
      <c r="K41" s="100">
        <f>G40*H41</f>
        <v>398090</v>
      </c>
      <c r="L41" s="101"/>
      <c r="M41" s="102"/>
      <c r="N41" s="47">
        <f>IF(K41&gt;200000,200000,K41)</f>
        <v>200000</v>
      </c>
      <c r="O41" s="31"/>
      <c r="Q41" s="16"/>
      <c r="S41" s="16"/>
    </row>
    <row r="42" spans="2:19" ht="15" customHeight="1" x14ac:dyDescent="0.15">
      <c r="B42" s="1"/>
      <c r="C42" s="52"/>
      <c r="D42" s="52"/>
      <c r="E42" s="53"/>
      <c r="F42" s="53"/>
      <c r="G42" s="52"/>
      <c r="H42" s="52"/>
      <c r="I42" s="53"/>
      <c r="J42" s="53"/>
      <c r="K42" s="54"/>
      <c r="L42" s="54"/>
      <c r="M42" s="54"/>
      <c r="N42" s="36"/>
      <c r="O42" s="31"/>
      <c r="Q42" s="16"/>
      <c r="S42" s="16"/>
    </row>
    <row r="43" spans="2:19" ht="24.95" customHeight="1" x14ac:dyDescent="0.15">
      <c r="B43" s="103" t="s">
        <v>47</v>
      </c>
      <c r="C43" s="103"/>
      <c r="D43" s="103"/>
      <c r="E43" s="103"/>
      <c r="F43" s="103"/>
      <c r="G43" s="103"/>
      <c r="H43" s="103"/>
      <c r="I43" s="103"/>
      <c r="J43" s="103"/>
      <c r="K43" s="104">
        <f>SUM(K21:K41)</f>
        <v>4440590</v>
      </c>
      <c r="L43" s="104">
        <f t="shared" ref="L43:M43" si="0">SUM(I20:I40)</f>
        <v>0</v>
      </c>
      <c r="M43" s="104">
        <f t="shared" si="0"/>
        <v>0</v>
      </c>
      <c r="N43" s="47">
        <f>SUM(N21:N41)</f>
        <v>2156310</v>
      </c>
    </row>
    <row r="44" spans="2:19" ht="24.95" customHeight="1" x14ac:dyDescent="0.15">
      <c r="B44" s="1"/>
      <c r="C44" s="1"/>
      <c r="D44" s="1"/>
      <c r="E44" s="1"/>
      <c r="F44" s="1"/>
      <c r="G44" s="1"/>
      <c r="H44" s="1"/>
      <c r="I44" s="1"/>
      <c r="J44" s="1"/>
      <c r="K44" s="105" t="s">
        <v>48</v>
      </c>
      <c r="L44" s="105"/>
      <c r="M44" s="105"/>
      <c r="N44" s="56" t="s">
        <v>49</v>
      </c>
    </row>
    <row r="45" spans="2:19" ht="15" customHeight="1" x14ac:dyDescent="0.15">
      <c r="B45" s="1"/>
      <c r="C45" s="1"/>
      <c r="D45" s="1"/>
      <c r="E45" s="1"/>
      <c r="F45" s="1"/>
      <c r="G45" s="1"/>
      <c r="H45" s="1"/>
      <c r="I45" s="1"/>
      <c r="J45" s="1"/>
      <c r="K45" s="55"/>
      <c r="L45" s="55"/>
      <c r="M45" s="55"/>
      <c r="N45" s="56"/>
    </row>
    <row r="46" spans="2:19" ht="24.95" customHeight="1" x14ac:dyDescent="0.15">
      <c r="K46" s="93" t="s">
        <v>50</v>
      </c>
      <c r="L46" s="94"/>
      <c r="M46" s="94"/>
      <c r="N46" s="57">
        <f>IF(N43&gt;2000000,2000000,#REF!)</f>
        <v>2000000</v>
      </c>
      <c r="O46" s="31"/>
    </row>
    <row r="47" spans="2:19" ht="24.95" customHeight="1" x14ac:dyDescent="0.15">
      <c r="K47" s="95" t="s">
        <v>23</v>
      </c>
      <c r="L47" s="95"/>
      <c r="M47" s="95"/>
      <c r="N47" s="58">
        <f>ROUNDDOWN(N46/2,0)</f>
        <v>1000000</v>
      </c>
    </row>
    <row r="48" spans="2:19" ht="31.5" customHeight="1" thickBot="1" x14ac:dyDescent="0.2">
      <c r="G48" s="96" t="s">
        <v>51</v>
      </c>
      <c r="H48" s="96"/>
      <c r="I48" s="96"/>
      <c r="J48" s="96"/>
      <c r="K48" s="96"/>
      <c r="L48" s="96"/>
      <c r="M48" s="96"/>
      <c r="N48" s="59">
        <f>ROUNDDOWN(N47,-3)</f>
        <v>1000000</v>
      </c>
      <c r="O48" s="60"/>
    </row>
    <row r="49" spans="11:15" ht="20.100000000000001" customHeight="1" thickTop="1" x14ac:dyDescent="0.15">
      <c r="K49" s="60"/>
      <c r="O49" s="60"/>
    </row>
    <row r="50" spans="11:15" ht="20.100000000000001" customHeight="1" x14ac:dyDescent="0.15"/>
    <row r="51" spans="11:15" ht="20.100000000000001" customHeight="1" x14ac:dyDescent="0.15"/>
    <row r="52" spans="11:15" ht="20.100000000000001" customHeight="1" x14ac:dyDescent="0.15"/>
    <row r="53" spans="11:15" ht="20.100000000000001" customHeight="1" x14ac:dyDescent="0.15"/>
    <row r="54" spans="11:15" ht="20.100000000000001" customHeight="1" x14ac:dyDescent="0.15"/>
    <row r="55" spans="11:15" ht="20.100000000000001" customHeight="1" x14ac:dyDescent="0.15"/>
    <row r="56" spans="11:15" ht="20.100000000000001" customHeight="1" x14ac:dyDescent="0.15"/>
    <row r="57" spans="11:15" ht="20.100000000000001" customHeight="1" x14ac:dyDescent="0.15"/>
    <row r="58" spans="11:15" ht="20.100000000000001" customHeight="1" x14ac:dyDescent="0.15"/>
    <row r="59" spans="11:15" ht="20.100000000000001" customHeight="1" x14ac:dyDescent="0.15"/>
    <row r="60" spans="11:15" ht="20.100000000000001" customHeight="1" x14ac:dyDescent="0.15"/>
    <row r="61" spans="11:15" ht="20.100000000000001" customHeight="1" x14ac:dyDescent="0.15"/>
    <row r="62" spans="11:15" ht="20.100000000000001" customHeight="1" x14ac:dyDescent="0.15"/>
    <row r="63" spans="11:15" ht="20.100000000000001" customHeight="1" x14ac:dyDescent="0.15"/>
  </sheetData>
  <mergeCells count="101">
    <mergeCell ref="B43:J43"/>
    <mergeCell ref="K43:M43"/>
    <mergeCell ref="K44:M44"/>
    <mergeCell ref="K46:M46"/>
    <mergeCell ref="K47:M47"/>
    <mergeCell ref="G48:M48"/>
    <mergeCell ref="E40:F40"/>
    <mergeCell ref="G40:H40"/>
    <mergeCell ref="I40:J40"/>
    <mergeCell ref="F41:G41"/>
    <mergeCell ref="H41:I41"/>
    <mergeCell ref="K41:M41"/>
    <mergeCell ref="E38:F38"/>
    <mergeCell ref="G38:H38"/>
    <mergeCell ref="I38:J38"/>
    <mergeCell ref="F39:G39"/>
    <mergeCell ref="H39:I39"/>
    <mergeCell ref="K39:M39"/>
    <mergeCell ref="E36:F36"/>
    <mergeCell ref="G36:H36"/>
    <mergeCell ref="I36:J36"/>
    <mergeCell ref="F37:G37"/>
    <mergeCell ref="H37:I37"/>
    <mergeCell ref="K37:M37"/>
    <mergeCell ref="E34:F34"/>
    <mergeCell ref="G34:H34"/>
    <mergeCell ref="I34:J34"/>
    <mergeCell ref="F35:G35"/>
    <mergeCell ref="H35:I35"/>
    <mergeCell ref="K35:M35"/>
    <mergeCell ref="E32:F32"/>
    <mergeCell ref="G32:H32"/>
    <mergeCell ref="I32:J32"/>
    <mergeCell ref="F33:G33"/>
    <mergeCell ref="H33:I33"/>
    <mergeCell ref="K33:M33"/>
    <mergeCell ref="E30:F30"/>
    <mergeCell ref="G30:H30"/>
    <mergeCell ref="I30:J30"/>
    <mergeCell ref="F31:G31"/>
    <mergeCell ref="H31:I31"/>
    <mergeCell ref="K31:M31"/>
    <mergeCell ref="E28:F28"/>
    <mergeCell ref="G28:H28"/>
    <mergeCell ref="I28:J28"/>
    <mergeCell ref="F29:G29"/>
    <mergeCell ref="H29:I29"/>
    <mergeCell ref="K29:M29"/>
    <mergeCell ref="E26:F26"/>
    <mergeCell ref="G26:H26"/>
    <mergeCell ref="I26:J26"/>
    <mergeCell ref="F27:G27"/>
    <mergeCell ref="H27:I27"/>
    <mergeCell ref="K27:M27"/>
    <mergeCell ref="E24:F24"/>
    <mergeCell ref="G24:H24"/>
    <mergeCell ref="I24:J24"/>
    <mergeCell ref="F25:G25"/>
    <mergeCell ref="H25:I25"/>
    <mergeCell ref="K25:M25"/>
    <mergeCell ref="E22:F22"/>
    <mergeCell ref="G22:H22"/>
    <mergeCell ref="I22:J22"/>
    <mergeCell ref="F23:G23"/>
    <mergeCell ref="H23:I23"/>
    <mergeCell ref="K23:M23"/>
    <mergeCell ref="E20:F20"/>
    <mergeCell ref="G20:H20"/>
    <mergeCell ref="I20:J20"/>
    <mergeCell ref="F21:G21"/>
    <mergeCell ref="H21:I21"/>
    <mergeCell ref="K21:M21"/>
    <mergeCell ref="D16:G16"/>
    <mergeCell ref="H16:J16"/>
    <mergeCell ref="K16:N16"/>
    <mergeCell ref="C19:F19"/>
    <mergeCell ref="G19:H19"/>
    <mergeCell ref="I19:J19"/>
    <mergeCell ref="K19:M19"/>
    <mergeCell ref="B14:B16"/>
    <mergeCell ref="D14:E14"/>
    <mergeCell ref="F14:G14"/>
    <mergeCell ref="H14:I14"/>
    <mergeCell ref="J14:N14"/>
    <mergeCell ref="D15:E15"/>
    <mergeCell ref="G15:H15"/>
    <mergeCell ref="I15:J15"/>
    <mergeCell ref="K15:L15"/>
    <mergeCell ref="M15:N15"/>
    <mergeCell ref="B10:C10"/>
    <mergeCell ref="D10:F10"/>
    <mergeCell ref="G10:H10"/>
    <mergeCell ref="I10:M10"/>
    <mergeCell ref="B11:C11"/>
    <mergeCell ref="B12:C12"/>
    <mergeCell ref="A3:O3"/>
    <mergeCell ref="H5:J5"/>
    <mergeCell ref="K5:N5"/>
    <mergeCell ref="B7:C7"/>
    <mergeCell ref="D7:N7"/>
    <mergeCell ref="B8:C8"/>
  </mergeCells>
  <phoneticPr fontId="3"/>
  <printOptions horizontalCentered="1"/>
  <pageMargins left="0.70866141732283472" right="0.70866141732283472" top="0.55118110236220474" bottom="0.55118110236220474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月給日割有(数式あり)</vt:lpstr>
      <vt:lpstr>月給日割有(記入例) </vt:lpstr>
      <vt:lpstr>時給代替要員(数式あり)</vt:lpstr>
      <vt:lpstr>派遣代替要員(数式あり）</vt:lpstr>
      <vt:lpstr>時給（派遣）代替要員 (記入例)</vt:lpstr>
      <vt:lpstr>算定ｼｰﾄ例 </vt:lpstr>
      <vt:lpstr>'月給日割有(記入例) '!Print_Area</vt:lpstr>
      <vt:lpstr>'月給日割有(数式あり)'!Print_Area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wlb-pc01</dc:creator>
  <cp:lastModifiedBy>wlb-pc04</cp:lastModifiedBy>
  <cp:lastPrinted>2026-04-10T08:02:31Z</cp:lastPrinted>
  <dcterms:created xsi:type="dcterms:W3CDTF">2026-03-12T05:23:17Z</dcterms:created>
  <dcterms:modified xsi:type="dcterms:W3CDTF">2026-04-27T07:39:14Z</dcterms:modified>
</cp:coreProperties>
</file>